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activeTab="1"/>
  </bookViews>
  <sheets>
    <sheet name="Rekapitulace stavby" sheetId="1" r:id="rId1"/>
    <sheet name="1 - Stavební práce" sheetId="2" r:id="rId2"/>
    <sheet name="2 - Vytápění " sheetId="3" r:id="rId3"/>
    <sheet name="3 - Elektroinstalace " sheetId="4" r:id="rId4"/>
    <sheet name="4 - Přípojky " sheetId="5" r:id="rId5"/>
    <sheet name="5 - Terénní a sadové úpravy " sheetId="6" r:id="rId6"/>
  </sheets>
  <definedNames>
    <definedName name="_xlnm._FilterDatabase" localSheetId="1" hidden="1">'1 - Stavební práce'!$C$144:$K$342</definedName>
    <definedName name="_xlnm._FilterDatabase" localSheetId="2" hidden="1">'2 - Vytápění '!$C$127:$K$187</definedName>
    <definedName name="_xlnm._FilterDatabase" localSheetId="3" hidden="1">'3 - Elektroinstalace '!$C$117:$K$121</definedName>
    <definedName name="_xlnm._FilterDatabase" localSheetId="4" hidden="1">'4 - Přípojky '!$C$117:$K$122</definedName>
    <definedName name="_xlnm._FilterDatabase" localSheetId="5" hidden="1">'5 - Terénní a sadové úpravy '!$C$116:$K$131</definedName>
    <definedName name="_xlnm.Print_Titles" localSheetId="1">'1 - Stavební práce'!$144:$144</definedName>
    <definedName name="_xlnm.Print_Titles" localSheetId="2">'2 - Vytápění '!$127:$127</definedName>
    <definedName name="_xlnm.Print_Titles" localSheetId="3">'3 - Elektroinstalace '!$117:$117</definedName>
    <definedName name="_xlnm.Print_Titles" localSheetId="4">'4 - Přípojky '!$117:$117</definedName>
    <definedName name="_xlnm.Print_Titles" localSheetId="5">'5 - Terénní a sadové úpravy '!$116:$116</definedName>
    <definedName name="_xlnm.Print_Titles" localSheetId="0">'Rekapitulace stavby'!$92:$92</definedName>
    <definedName name="_xlnm.Print_Area" localSheetId="1">'1 - Stavební práce'!$C$4:$J$76,'1 - Stavební práce'!$C$82:$J$126,'1 - Stavební práce'!$C$132:$K$342</definedName>
    <definedName name="_xlnm.Print_Area" localSheetId="2">'2 - Vytápění '!$C$4:$J$76,'2 - Vytápění '!$C$82:$J$109,'2 - Vytápění '!$C$115:$K$187</definedName>
    <definedName name="_xlnm.Print_Area" localSheetId="3">'3 - Elektroinstalace '!$C$4:$J$76,'3 - Elektroinstalace '!$C$82:$J$99,'3 - Elektroinstalace '!$C$105:$K$121</definedName>
    <definedName name="_xlnm.Print_Area" localSheetId="4">'4 - Přípojky '!$C$4:$J$76,'4 - Přípojky '!$C$82:$J$99,'4 - Přípojky '!$C$105:$K$122</definedName>
    <definedName name="_xlnm.Print_Area" localSheetId="5">'5 - Terénní a sadové úpravy '!$C$4:$J$76,'5 - Terénní a sadové úpravy '!$C$82:$J$98,'5 - Terénní a sadové úpravy '!$C$104:$K$131</definedName>
    <definedName name="_xlnm.Print_Area" localSheetId="0">'Rekapitulace stavby'!$D$4:$AO$76,'Rekapitulace stavby'!$C$82:$AQ$100</definedName>
  </definedNames>
  <calcPr calcId="125725"/>
</workbook>
</file>

<file path=xl/calcChain.xml><?xml version="1.0" encoding="utf-8"?>
<calcChain xmlns="http://schemas.openxmlformats.org/spreadsheetml/2006/main">
  <c r="J37" i="6"/>
  <c r="J36"/>
  <c r="AY99" i="1"/>
  <c r="J35" i="6"/>
  <c r="AX99" i="1"/>
  <c r="BI131" i="6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 s="1"/>
  <c r="J17"/>
  <c r="J12"/>
  <c r="J111" s="1"/>
  <c r="E7"/>
  <c r="E85" s="1"/>
  <c r="J37" i="5"/>
  <c r="J36"/>
  <c r="AY98" i="1" s="1"/>
  <c r="J35" i="5"/>
  <c r="AX98" i="1" s="1"/>
  <c r="BI122" i="5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 s="1"/>
  <c r="J17"/>
  <c r="J12"/>
  <c r="J89" s="1"/>
  <c r="E7"/>
  <c r="E108"/>
  <c r="J37" i="4"/>
  <c r="J36"/>
  <c r="AY97" i="1"/>
  <c r="J35" i="4"/>
  <c r="AX97" i="1"/>
  <c r="BI121" i="4"/>
  <c r="BH121"/>
  <c r="BG121"/>
  <c r="BF121"/>
  <c r="T121"/>
  <c r="T120"/>
  <c r="T119"/>
  <c r="T118" s="1"/>
  <c r="R121"/>
  <c r="R120" s="1"/>
  <c r="R119" s="1"/>
  <c r="R118" s="1"/>
  <c r="P121"/>
  <c r="P120" s="1"/>
  <c r="P119" s="1"/>
  <c r="P118" s="1"/>
  <c r="AU97" i="1" s="1"/>
  <c r="J115" i="4"/>
  <c r="J114"/>
  <c r="F114"/>
  <c r="F112"/>
  <c r="E110"/>
  <c r="J92"/>
  <c r="J91"/>
  <c r="F91"/>
  <c r="F89"/>
  <c r="E87"/>
  <c r="J18"/>
  <c r="E18"/>
  <c r="F115" s="1"/>
  <c r="J17"/>
  <c r="J12"/>
  <c r="J112" s="1"/>
  <c r="E7"/>
  <c r="E85"/>
  <c r="J37" i="3"/>
  <c r="J36"/>
  <c r="AY96" i="1"/>
  <c r="J35" i="3"/>
  <c r="AX96" i="1"/>
  <c r="BI187" i="3"/>
  <c r="BH187"/>
  <c r="BG187"/>
  <c r="BF187"/>
  <c r="T187"/>
  <c r="T186"/>
  <c r="R187"/>
  <c r="R186" s="1"/>
  <c r="P187"/>
  <c r="P186" s="1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T139"/>
  <c r="R140"/>
  <c r="R139" s="1"/>
  <c r="P140"/>
  <c r="P139" s="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 s="1"/>
  <c r="R133"/>
  <c r="R132" s="1"/>
  <c r="P133"/>
  <c r="P132" s="1"/>
  <c r="BI131"/>
  <c r="BH131"/>
  <c r="BG131"/>
  <c r="BF131"/>
  <c r="T131"/>
  <c r="T130" s="1"/>
  <c r="R131"/>
  <c r="R130" s="1"/>
  <c r="P131"/>
  <c r="P130" s="1"/>
  <c r="J125"/>
  <c r="J124"/>
  <c r="F124"/>
  <c r="F122"/>
  <c r="E120"/>
  <c r="J92"/>
  <c r="J91"/>
  <c r="F91"/>
  <c r="F89"/>
  <c r="E87"/>
  <c r="J18"/>
  <c r="E18"/>
  <c r="F125"/>
  <c r="J17"/>
  <c r="J12"/>
  <c r="J89"/>
  <c r="E7"/>
  <c r="E85" s="1"/>
  <c r="J37" i="2"/>
  <c r="J36"/>
  <c r="AY95" i="1"/>
  <c r="J35" i="2"/>
  <c r="AX95" i="1"/>
  <c r="BI342" i="2"/>
  <c r="BH342"/>
  <c r="BG342"/>
  <c r="BF342"/>
  <c r="T342"/>
  <c r="T341"/>
  <c r="T340" s="1"/>
  <c r="R342"/>
  <c r="R341"/>
  <c r="R340"/>
  <c r="P342"/>
  <c r="P341" s="1"/>
  <c r="P340" s="1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T313" s="1"/>
  <c r="R314"/>
  <c r="R313" s="1"/>
  <c r="P314"/>
  <c r="P313" s="1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T300" s="1"/>
  <c r="R301"/>
  <c r="R300" s="1"/>
  <c r="P301"/>
  <c r="P300" s="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T233"/>
  <c r="R234"/>
  <c r="R233" s="1"/>
  <c r="P234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T203" s="1"/>
  <c r="R204"/>
  <c r="R203" s="1"/>
  <c r="P204"/>
  <c r="P203" s="1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J142"/>
  <c r="J141"/>
  <c r="F141"/>
  <c r="F139"/>
  <c r="E137"/>
  <c r="J92"/>
  <c r="J91"/>
  <c r="F91"/>
  <c r="F89"/>
  <c r="E87"/>
  <c r="J18"/>
  <c r="E18"/>
  <c r="F142" s="1"/>
  <c r="J17"/>
  <c r="J12"/>
  <c r="J89" s="1"/>
  <c r="E7"/>
  <c r="E135" s="1"/>
  <c r="L90" i="1"/>
  <c r="AM90"/>
  <c r="AM89"/>
  <c r="L89"/>
  <c r="AM87"/>
  <c r="L87"/>
  <c r="L85"/>
  <c r="L84"/>
  <c r="BK131" i="6"/>
  <c r="J130"/>
  <c r="J128"/>
  <c r="J125"/>
  <c r="J121"/>
  <c r="J119"/>
  <c r="BK185" i="3"/>
  <c r="J184"/>
  <c r="J181"/>
  <c r="BK180"/>
  <c r="J177"/>
  <c r="BK174"/>
  <c r="J173"/>
  <c r="J170"/>
  <c r="J169"/>
  <c r="BK168"/>
  <c r="BK164"/>
  <c r="J160"/>
  <c r="BK159"/>
  <c r="J158"/>
  <c r="J157"/>
  <c r="BK151"/>
  <c r="BK149"/>
  <c r="BK147"/>
  <c r="BK146"/>
  <c r="J143"/>
  <c r="J135"/>
  <c r="J339" i="2"/>
  <c r="BK336"/>
  <c r="BK335"/>
  <c r="J333"/>
  <c r="BK332"/>
  <c r="J331"/>
  <c r="BK328"/>
  <c r="J326"/>
  <c r="BK323"/>
  <c r="BK321"/>
  <c r="BK318"/>
  <c r="BK317"/>
  <c r="BK312"/>
  <c r="BK311"/>
  <c r="BK308"/>
  <c r="J307"/>
  <c r="BK305"/>
  <c r="BK304"/>
  <c r="J303"/>
  <c r="BK301"/>
  <c r="BK297"/>
  <c r="BK296"/>
  <c r="J295"/>
  <c r="BK293"/>
  <c r="J289"/>
  <c r="J288"/>
  <c r="J287"/>
  <c r="BK286"/>
  <c r="J285"/>
  <c r="BK280"/>
  <c r="BK279"/>
  <c r="J278"/>
  <c r="BK274"/>
  <c r="J273"/>
  <c r="BK266"/>
  <c r="J265"/>
  <c r="BK259"/>
  <c r="BK255"/>
  <c r="BK254"/>
  <c r="BK253"/>
  <c r="J251"/>
  <c r="BK249"/>
  <c r="J247"/>
  <c r="BK244"/>
  <c r="J243"/>
  <c r="BK242"/>
  <c r="J239"/>
  <c r="BK236"/>
  <c r="BK234"/>
  <c r="BK232"/>
  <c r="BK230"/>
  <c r="BK226"/>
  <c r="J223"/>
  <c r="BK220"/>
  <c r="J218"/>
  <c r="J217"/>
  <c r="J208"/>
  <c r="J198"/>
  <c r="J197"/>
  <c r="J193"/>
  <c r="BK192"/>
  <c r="BK191"/>
  <c r="BK190"/>
  <c r="J188"/>
  <c r="BK185"/>
  <c r="BK181"/>
  <c r="BK172"/>
  <c r="BK171"/>
  <c r="J170"/>
  <c r="J168"/>
  <c r="BK167"/>
  <c r="BK166"/>
  <c r="J162"/>
  <c r="BK161"/>
  <c r="BK160"/>
  <c r="J159"/>
  <c r="J158"/>
  <c r="BK153"/>
  <c r="J151"/>
  <c r="BK149"/>
  <c r="J148"/>
  <c r="J131" i="6"/>
  <c r="BK127"/>
  <c r="BK126"/>
  <c r="J124"/>
  <c r="J122"/>
  <c r="BK121"/>
  <c r="BK120"/>
  <c r="BK121" i="5"/>
  <c r="J121" i="4"/>
  <c r="BK187" i="3"/>
  <c r="J185"/>
  <c r="BK184"/>
  <c r="BK183"/>
  <c r="BK182"/>
  <c r="BK181"/>
  <c r="BK179"/>
  <c r="BK178"/>
  <c r="BK175"/>
  <c r="BK173"/>
  <c r="J172"/>
  <c r="J168"/>
  <c r="J167"/>
  <c r="J166"/>
  <c r="BK165"/>
  <c r="J164"/>
  <c r="BK162"/>
  <c r="J161"/>
  <c r="BK158"/>
  <c r="BK157"/>
  <c r="J156"/>
  <c r="BK155"/>
  <c r="J153"/>
  <c r="J152"/>
  <c r="J151"/>
  <c r="J150"/>
  <c r="J146"/>
  <c r="J144"/>
  <c r="BK140"/>
  <c r="J138"/>
  <c r="J137"/>
  <c r="BK136"/>
  <c r="BK131"/>
  <c r="J338" i="2"/>
  <c r="BK330"/>
  <c r="J328"/>
  <c r="BK327"/>
  <c r="BK319"/>
  <c r="J317"/>
  <c r="BK316"/>
  <c r="J311"/>
  <c r="BK310"/>
  <c r="J305"/>
  <c r="J299"/>
  <c r="BK295"/>
  <c r="J294"/>
  <c r="BK291"/>
  <c r="BK290"/>
  <c r="J284"/>
  <c r="J280"/>
  <c r="J279"/>
  <c r="BK272"/>
  <c r="BK269"/>
  <c r="BK268"/>
  <c r="J267"/>
  <c r="J263"/>
  <c r="BK262"/>
  <c r="BK258"/>
  <c r="J253"/>
  <c r="J252"/>
  <c r="BK248"/>
  <c r="BK246"/>
  <c r="J245"/>
  <c r="J241"/>
  <c r="J237"/>
  <c r="J231"/>
  <c r="BK229"/>
  <c r="BK227"/>
  <c r="J224"/>
  <c r="BK223"/>
  <c r="J219"/>
  <c r="BK217"/>
  <c r="BK216"/>
  <c r="J214"/>
  <c r="J213"/>
  <c r="BK211"/>
  <c r="J209"/>
  <c r="BK208"/>
  <c r="J207"/>
  <c r="BK202"/>
  <c r="BK201"/>
  <c r="J199"/>
  <c r="BK195"/>
  <c r="J194"/>
  <c r="J192"/>
  <c r="J189"/>
  <c r="J187"/>
  <c r="BK186"/>
  <c r="J184"/>
  <c r="J183"/>
  <c r="BK180"/>
  <c r="J179"/>
  <c r="J178"/>
  <c r="BK177"/>
  <c r="J176"/>
  <c r="J171"/>
  <c r="BK168"/>
  <c r="J167"/>
  <c r="BK164"/>
  <c r="BK163"/>
  <c r="BK162"/>
  <c r="J161"/>
  <c r="J160"/>
  <c r="BK159"/>
  <c r="BK155"/>
  <c r="J153"/>
  <c r="BK152"/>
  <c r="BK151"/>
  <c r="BK148"/>
  <c r="AS94" i="1"/>
  <c r="BK129" i="6"/>
  <c r="J123"/>
  <c r="BK122"/>
  <c r="J120"/>
  <c r="BK122" i="5"/>
  <c r="J121"/>
  <c r="J183" i="3"/>
  <c r="J182"/>
  <c r="J179"/>
  <c r="J178"/>
  <c r="J174"/>
  <c r="BK171"/>
  <c r="BK170"/>
  <c r="BK169"/>
  <c r="BK167"/>
  <c r="BK166"/>
  <c r="J165"/>
  <c r="BK160"/>
  <c r="J159"/>
  <c r="BK154"/>
  <c r="BK152"/>
  <c r="BK150"/>
  <c r="J149"/>
  <c r="J147"/>
  <c r="BK144"/>
  <c r="BK143"/>
  <c r="BK138"/>
  <c r="BK137"/>
  <c r="BK135"/>
  <c r="BK133"/>
  <c r="J342" i="2"/>
  <c r="J336"/>
  <c r="BK333"/>
  <c r="J332"/>
  <c r="BK331"/>
  <c r="J330"/>
  <c r="BK326"/>
  <c r="J325"/>
  <c r="BK324"/>
  <c r="J323"/>
  <c r="J321"/>
  <c r="J320"/>
  <c r="J316"/>
  <c r="BK314"/>
  <c r="J312"/>
  <c r="BK309"/>
  <c r="J306"/>
  <c r="BK303"/>
  <c r="BK298"/>
  <c r="J297"/>
  <c r="J296"/>
  <c r="J292"/>
  <c r="BK283"/>
  <c r="J282"/>
  <c r="J281"/>
  <c r="J277"/>
  <c r="J276"/>
  <c r="J274"/>
  <c r="BK273"/>
  <c r="J272"/>
  <c r="BK270"/>
  <c r="J269"/>
  <c r="BK265"/>
  <c r="J261"/>
  <c r="J260"/>
  <c r="J258"/>
  <c r="BK256"/>
  <c r="J255"/>
  <c r="J254"/>
  <c r="BK252"/>
  <c r="BK251"/>
  <c r="J250"/>
  <c r="J244"/>
  <c r="J242"/>
  <c r="J240"/>
  <c r="BK238"/>
  <c r="BK237"/>
  <c r="J236"/>
  <c r="J230"/>
  <c r="J229"/>
  <c r="J227"/>
  <c r="J226"/>
  <c r="BK222"/>
  <c r="BK219"/>
  <c r="J216"/>
  <c r="BK215"/>
  <c r="BK213"/>
  <c r="J210"/>
  <c r="BK209"/>
  <c r="BK204"/>
  <c r="BK200"/>
  <c r="BK198"/>
  <c r="BK197"/>
  <c r="J195"/>
  <c r="J191"/>
  <c r="J190"/>
  <c r="BK189"/>
  <c r="BK184"/>
  <c r="BK183"/>
  <c r="J182"/>
  <c r="J180"/>
  <c r="J177"/>
  <c r="BK175"/>
  <c r="J174"/>
  <c r="BK173"/>
  <c r="J166"/>
  <c r="J165"/>
  <c r="J163"/>
  <c r="BK158"/>
  <c r="BK156"/>
  <c r="J155"/>
  <c r="BK154"/>
  <c r="J149"/>
  <c r="BK130" i="6"/>
  <c r="J129"/>
  <c r="BK128"/>
  <c r="J127"/>
  <c r="J126"/>
  <c r="BK125"/>
  <c r="BK124"/>
  <c r="BK123"/>
  <c r="BK119"/>
  <c r="J122" i="5"/>
  <c r="BK121" i="4"/>
  <c r="J187" i="3"/>
  <c r="J180"/>
  <c r="BK177"/>
  <c r="J175"/>
  <c r="BK172"/>
  <c r="J171"/>
  <c r="J162"/>
  <c r="BK161"/>
  <c r="BK156"/>
  <c r="J155"/>
  <c r="J154"/>
  <c r="BK153"/>
  <c r="J140"/>
  <c r="J136"/>
  <c r="J133"/>
  <c r="J131"/>
  <c r="BK342" i="2"/>
  <c r="BK339"/>
  <c r="BK338"/>
  <c r="J335"/>
  <c r="J327"/>
  <c r="BK325"/>
  <c r="J324"/>
  <c r="BK320"/>
  <c r="J319"/>
  <c r="J318"/>
  <c r="J314"/>
  <c r="J310"/>
  <c r="J309"/>
  <c r="J308"/>
  <c r="BK307"/>
  <c r="BK306"/>
  <c r="J304"/>
  <c r="J301"/>
  <c r="BK299"/>
  <c r="J298"/>
  <c r="BK294"/>
  <c r="J293"/>
  <c r="BK292"/>
  <c r="J291"/>
  <c r="J290"/>
  <c r="BK289"/>
  <c r="BK288"/>
  <c r="BK287"/>
  <c r="J286"/>
  <c r="BK285"/>
  <c r="BK284"/>
  <c r="J283"/>
  <c r="BK282"/>
  <c r="BK281"/>
  <c r="BK278"/>
  <c r="BK277"/>
  <c r="BK276"/>
  <c r="J270"/>
  <c r="J268"/>
  <c r="BK267"/>
  <c r="J266"/>
  <c r="BK263"/>
  <c r="J262"/>
  <c r="BK261"/>
  <c r="BK260"/>
  <c r="J259"/>
  <c r="J256"/>
  <c r="BK250"/>
  <c r="J249"/>
  <c r="J248"/>
  <c r="BK247"/>
  <c r="J246"/>
  <c r="BK245"/>
  <c r="BK243"/>
  <c r="BK241"/>
  <c r="BK240"/>
  <c r="BK239"/>
  <c r="J238"/>
  <c r="J234"/>
  <c r="J232"/>
  <c r="BK231"/>
  <c r="BK224"/>
  <c r="J222"/>
  <c r="J220"/>
  <c r="BK218"/>
  <c r="J215"/>
  <c r="BK214"/>
  <c r="J211"/>
  <c r="BK210"/>
  <c r="BK207"/>
  <c r="J204"/>
  <c r="J202"/>
  <c r="J201"/>
  <c r="J200"/>
  <c r="BK199"/>
  <c r="BK194"/>
  <c r="BK193"/>
  <c r="BK188"/>
  <c r="BK187"/>
  <c r="J186"/>
  <c r="J185"/>
  <c r="BK182"/>
  <c r="J181"/>
  <c r="BK179"/>
  <c r="BK178"/>
  <c r="BK176"/>
  <c r="J175"/>
  <c r="BK174"/>
  <c r="J173"/>
  <c r="J172"/>
  <c r="BK170"/>
  <c r="BK165"/>
  <c r="J164"/>
  <c r="J156"/>
  <c r="J154"/>
  <c r="J152"/>
  <c r="F35" i="4"/>
  <c r="BB97" i="1"/>
  <c r="F36" i="4"/>
  <c r="BC97" i="1" s="1"/>
  <c r="F37" i="4"/>
  <c r="BD97" i="1"/>
  <c r="J34" i="4"/>
  <c r="AW97" i="1" s="1"/>
  <c r="R147" i="2" l="1"/>
  <c r="P150"/>
  <c r="P157"/>
  <c r="T157"/>
  <c r="T169"/>
  <c r="T196"/>
  <c r="BK212"/>
  <c r="J212" s="1"/>
  <c r="J106" s="1"/>
  <c r="T212"/>
  <c r="P221"/>
  <c r="P225"/>
  <c r="P228"/>
  <c r="R235"/>
  <c r="BK264"/>
  <c r="J264" s="1"/>
  <c r="J113" s="1"/>
  <c r="T264"/>
  <c r="T271"/>
  <c r="T275"/>
  <c r="T302"/>
  <c r="BK322"/>
  <c r="J322" s="1"/>
  <c r="J120" s="1"/>
  <c r="T322"/>
  <c r="BK334"/>
  <c r="J334" s="1"/>
  <c r="J122" s="1"/>
  <c r="P337"/>
  <c r="P134" i="3"/>
  <c r="P129" s="1"/>
  <c r="BK142"/>
  <c r="J142"/>
  <c r="J103" s="1"/>
  <c r="R142"/>
  <c r="R145"/>
  <c r="BK148"/>
  <c r="J148" s="1"/>
  <c r="J105" s="1"/>
  <c r="BK163"/>
  <c r="J163"/>
  <c r="J106" s="1"/>
  <c r="BK176"/>
  <c r="J176"/>
  <c r="J107"/>
  <c r="P120" i="5"/>
  <c r="P119"/>
  <c r="P118"/>
  <c r="AU98" i="1"/>
  <c r="BK118" i="6"/>
  <c r="BK117" s="1"/>
  <c r="J117" s="1"/>
  <c r="J30" s="1"/>
  <c r="AG99" i="1" s="1"/>
  <c r="P147" i="2"/>
  <c r="T147"/>
  <c r="BK157"/>
  <c r="J157"/>
  <c r="J100"/>
  <c r="BK169"/>
  <c r="J169" s="1"/>
  <c r="J101" s="1"/>
  <c r="R169"/>
  <c r="P196"/>
  <c r="T206"/>
  <c r="BK221"/>
  <c r="J221"/>
  <c r="J107" s="1"/>
  <c r="T221"/>
  <c r="R225"/>
  <c r="BK235"/>
  <c r="J235" s="1"/>
  <c r="J111" s="1"/>
  <c r="BK257"/>
  <c r="J257"/>
  <c r="J112" s="1"/>
  <c r="T257"/>
  <c r="BK271"/>
  <c r="J271"/>
  <c r="J114" s="1"/>
  <c r="BK275"/>
  <c r="J275"/>
  <c r="J115"/>
  <c r="R302"/>
  <c r="BK315"/>
  <c r="J315"/>
  <c r="J119"/>
  <c r="R315"/>
  <c r="R322"/>
  <c r="P329"/>
  <c r="P334"/>
  <c r="T334"/>
  <c r="R337"/>
  <c r="BK134" i="3"/>
  <c r="J134"/>
  <c r="J100" s="1"/>
  <c r="P142"/>
  <c r="P145"/>
  <c r="R148"/>
  <c r="T163"/>
  <c r="R176"/>
  <c r="R120" i="5"/>
  <c r="R119"/>
  <c r="R118" s="1"/>
  <c r="P118" i="6"/>
  <c r="P117"/>
  <c r="AU99" i="1"/>
  <c r="BK196" i="2"/>
  <c r="J196" s="1"/>
  <c r="J102" s="1"/>
  <c r="P206"/>
  <c r="R212"/>
  <c r="BK225"/>
  <c r="J225"/>
  <c r="J108"/>
  <c r="BK228"/>
  <c r="J228"/>
  <c r="J109"/>
  <c r="T228"/>
  <c r="P235"/>
  <c r="P257"/>
  <c r="P264"/>
  <c r="R271"/>
  <c r="R275"/>
  <c r="P302"/>
  <c r="P315"/>
  <c r="P322"/>
  <c r="R329"/>
  <c r="R334"/>
  <c r="T337"/>
  <c r="R134" i="3"/>
  <c r="R129" s="1"/>
  <c r="BK145"/>
  <c r="J145"/>
  <c r="J104"/>
  <c r="P148"/>
  <c r="P163"/>
  <c r="T176"/>
  <c r="BK120" i="5"/>
  <c r="J120" s="1"/>
  <c r="J98" s="1"/>
  <c r="R118" i="6"/>
  <c r="R117"/>
  <c r="BK147" i="2"/>
  <c r="J147" s="1"/>
  <c r="J98" s="1"/>
  <c r="BK150"/>
  <c r="J150" s="1"/>
  <c r="J99" s="1"/>
  <c r="R150"/>
  <c r="T150"/>
  <c r="R157"/>
  <c r="P169"/>
  <c r="R196"/>
  <c r="BK206"/>
  <c r="R206"/>
  <c r="P212"/>
  <c r="R221"/>
  <c r="T225"/>
  <c r="R228"/>
  <c r="T235"/>
  <c r="R257"/>
  <c r="R264"/>
  <c r="P271"/>
  <c r="P275"/>
  <c r="BK302"/>
  <c r="J302"/>
  <c r="J117" s="1"/>
  <c r="T315"/>
  <c r="BK329"/>
  <c r="J329"/>
  <c r="J121" s="1"/>
  <c r="T329"/>
  <c r="BK337"/>
  <c r="J337"/>
  <c r="J123" s="1"/>
  <c r="T134" i="3"/>
  <c r="T129"/>
  <c r="T142"/>
  <c r="T145"/>
  <c r="T148"/>
  <c r="R163"/>
  <c r="P176"/>
  <c r="T120" i="5"/>
  <c r="T119"/>
  <c r="T118"/>
  <c r="T118" i="6"/>
  <c r="T117" s="1"/>
  <c r="E85" i="2"/>
  <c r="J139"/>
  <c r="BE148"/>
  <c r="BE153"/>
  <c r="BE155"/>
  <c r="BE160"/>
  <c r="BE166"/>
  <c r="BE168"/>
  <c r="BE191"/>
  <c r="BE197"/>
  <c r="BE201"/>
  <c r="BE216"/>
  <c r="BE223"/>
  <c r="BE226"/>
  <c r="BE229"/>
  <c r="BE236"/>
  <c r="BE244"/>
  <c r="BE251"/>
  <c r="BE252"/>
  <c r="BE253"/>
  <c r="BE274"/>
  <c r="BE279"/>
  <c r="BE295"/>
  <c r="BE312"/>
  <c r="BE314"/>
  <c r="BE316"/>
  <c r="BE317"/>
  <c r="BE318"/>
  <c r="BE321"/>
  <c r="BE326"/>
  <c r="BE327"/>
  <c r="BE332"/>
  <c r="BE335"/>
  <c r="BE336"/>
  <c r="BE342"/>
  <c r="BK233"/>
  <c r="J233" s="1"/>
  <c r="J110" s="1"/>
  <c r="BE143" i="3"/>
  <c r="BE144"/>
  <c r="BE149"/>
  <c r="BE152"/>
  <c r="BE157"/>
  <c r="BE158"/>
  <c r="BE159"/>
  <c r="BE162"/>
  <c r="BE164"/>
  <c r="BE166"/>
  <c r="BE173"/>
  <c r="BK132"/>
  <c r="J132"/>
  <c r="J99" s="1"/>
  <c r="E108" i="4"/>
  <c r="J112" i="5"/>
  <c r="BE122"/>
  <c r="J89" i="6"/>
  <c r="BE121"/>
  <c r="BE152" i="2"/>
  <c r="BE159"/>
  <c r="BE161"/>
  <c r="BE163"/>
  <c r="BE170"/>
  <c r="BE171"/>
  <c r="BE185"/>
  <c r="BE186"/>
  <c r="BE192"/>
  <c r="BE207"/>
  <c r="BE210"/>
  <c r="BE220"/>
  <c r="BE230"/>
  <c r="BE232"/>
  <c r="BE234"/>
  <c r="BE239"/>
  <c r="BE242"/>
  <c r="BE245"/>
  <c r="BE246"/>
  <c r="BE247"/>
  <c r="BE262"/>
  <c r="BE267"/>
  <c r="BE280"/>
  <c r="BE284"/>
  <c r="BE286"/>
  <c r="BE289"/>
  <c r="BE290"/>
  <c r="BE294"/>
  <c r="BE304"/>
  <c r="BE308"/>
  <c r="BE310"/>
  <c r="BE319"/>
  <c r="BK300"/>
  <c r="J300"/>
  <c r="J116" s="1"/>
  <c r="BK341"/>
  <c r="J341"/>
  <c r="J125"/>
  <c r="F92" i="3"/>
  <c r="BE131"/>
  <c r="BE136"/>
  <c r="BE151"/>
  <c r="BE156"/>
  <c r="BE160"/>
  <c r="BE161"/>
  <c r="BE172"/>
  <c r="BE174"/>
  <c r="BE175"/>
  <c r="BE177"/>
  <c r="BE182"/>
  <c r="BE184"/>
  <c r="BK130"/>
  <c r="J130"/>
  <c r="J98"/>
  <c r="BK139"/>
  <c r="J139" s="1"/>
  <c r="J101" s="1"/>
  <c r="F115" i="5"/>
  <c r="BE121"/>
  <c r="E107" i="6"/>
  <c r="F114"/>
  <c r="BE119"/>
  <c r="BE124"/>
  <c r="BE125"/>
  <c r="BE126"/>
  <c r="BE131"/>
  <c r="F92" i="2"/>
  <c r="BE149"/>
  <c r="BE156"/>
  <c r="BE158"/>
  <c r="BE165"/>
  <c r="BE167"/>
  <c r="BE172"/>
  <c r="BE173"/>
  <c r="BE181"/>
  <c r="BE187"/>
  <c r="BE189"/>
  <c r="BE190"/>
  <c r="BE193"/>
  <c r="BE215"/>
  <c r="BE219"/>
  <c r="BE224"/>
  <c r="BE231"/>
  <c r="BE237"/>
  <c r="BE238"/>
  <c r="BE240"/>
  <c r="BE243"/>
  <c r="BE249"/>
  <c r="BE250"/>
  <c r="BE254"/>
  <c r="BE255"/>
  <c r="BE259"/>
  <c r="BE263"/>
  <c r="BE265"/>
  <c r="BE266"/>
  <c r="BE270"/>
  <c r="BE273"/>
  <c r="BE276"/>
  <c r="BE277"/>
  <c r="BE278"/>
  <c r="BE281"/>
  <c r="BE285"/>
  <c r="BE288"/>
  <c r="BE292"/>
  <c r="BE293"/>
  <c r="BE296"/>
  <c r="BE297"/>
  <c r="BE301"/>
  <c r="BE303"/>
  <c r="BE305"/>
  <c r="BE306"/>
  <c r="BE307"/>
  <c r="BE311"/>
  <c r="BE320"/>
  <c r="BE323"/>
  <c r="BE324"/>
  <c r="BE325"/>
  <c r="BE331"/>
  <c r="BE333"/>
  <c r="BE339"/>
  <c r="BK203"/>
  <c r="J203"/>
  <c r="J103" s="1"/>
  <c r="BK313"/>
  <c r="J313"/>
  <c r="J118"/>
  <c r="E118" i="3"/>
  <c r="J122"/>
  <c r="BE146"/>
  <c r="BE147"/>
  <c r="BE167"/>
  <c r="BE168"/>
  <c r="BE170"/>
  <c r="BE179"/>
  <c r="BE180"/>
  <c r="BE181"/>
  <c r="BE183"/>
  <c r="BE185"/>
  <c r="BE187"/>
  <c r="J89" i="4"/>
  <c r="BE121"/>
  <c r="E85" i="5"/>
  <c r="BE122" i="6"/>
  <c r="BE128"/>
  <c r="BE129"/>
  <c r="BE151" i="2"/>
  <c r="BE154"/>
  <c r="BE162"/>
  <c r="BE164"/>
  <c r="BE174"/>
  <c r="BE175"/>
  <c r="BE176"/>
  <c r="BE177"/>
  <c r="BE178"/>
  <c r="BE179"/>
  <c r="BE180"/>
  <c r="BE182"/>
  <c r="BE183"/>
  <c r="BE184"/>
  <c r="BE188"/>
  <c r="BE194"/>
  <c r="BE195"/>
  <c r="BE198"/>
  <c r="BE199"/>
  <c r="BE200"/>
  <c r="BE202"/>
  <c r="BE204"/>
  <c r="BE208"/>
  <c r="BE209"/>
  <c r="BE211"/>
  <c r="BE213"/>
  <c r="BE214"/>
  <c r="BE217"/>
  <c r="BE218"/>
  <c r="BE222"/>
  <c r="BE227"/>
  <c r="BE241"/>
  <c r="BE248"/>
  <c r="BE256"/>
  <c r="BE258"/>
  <c r="BE260"/>
  <c r="BE261"/>
  <c r="BE268"/>
  <c r="BE269"/>
  <c r="BE272"/>
  <c r="BE282"/>
  <c r="BE283"/>
  <c r="BE287"/>
  <c r="BE291"/>
  <c r="BE298"/>
  <c r="BE299"/>
  <c r="BE309"/>
  <c r="BE328"/>
  <c r="BE330"/>
  <c r="BE338"/>
  <c r="BE133" i="3"/>
  <c r="BE135"/>
  <c r="BE137"/>
  <c r="BE138"/>
  <c r="BE140"/>
  <c r="BE150"/>
  <c r="BE153"/>
  <c r="BE154"/>
  <c r="BE155"/>
  <c r="BE165"/>
  <c r="BE169"/>
  <c r="BE171"/>
  <c r="BE178"/>
  <c r="BK186"/>
  <c r="J186"/>
  <c r="J108" s="1"/>
  <c r="F92" i="4"/>
  <c r="BK120"/>
  <c r="J120"/>
  <c r="J98" s="1"/>
  <c r="BE120" i="6"/>
  <c r="BE123"/>
  <c r="BE127"/>
  <c r="BE130"/>
  <c r="F34" i="2"/>
  <c r="BA95" i="1"/>
  <c r="F34" i="5"/>
  <c r="BA98" i="1"/>
  <c r="F35" i="6"/>
  <c r="BB99" i="1" s="1"/>
  <c r="F36" i="2"/>
  <c r="BC95" i="1"/>
  <c r="F34" i="3"/>
  <c r="BA96" i="1" s="1"/>
  <c r="J34" i="5"/>
  <c r="AW98" i="1"/>
  <c r="F34" i="6"/>
  <c r="BA99" i="1" s="1"/>
  <c r="F35" i="5"/>
  <c r="BB98" i="1"/>
  <c r="J34" i="6"/>
  <c r="AW99" i="1" s="1"/>
  <c r="F35" i="3"/>
  <c r="BB96" i="1"/>
  <c r="F37" i="2"/>
  <c r="BD95" i="1" s="1"/>
  <c r="F36" i="6"/>
  <c r="BC99" i="1"/>
  <c r="F36" i="3"/>
  <c r="BC96" i="1" s="1"/>
  <c r="J34" i="2"/>
  <c r="AW95" i="1"/>
  <c r="F37" i="5"/>
  <c r="BD98" i="1" s="1"/>
  <c r="F34" i="4"/>
  <c r="BA97" i="1"/>
  <c r="F33" i="4"/>
  <c r="AZ97" i="1" s="1"/>
  <c r="F37" i="3"/>
  <c r="BD96" i="1"/>
  <c r="F35" i="2"/>
  <c r="BB95" i="1" s="1"/>
  <c r="F36" i="5"/>
  <c r="BC98" i="1"/>
  <c r="J34" i="3"/>
  <c r="AW96" i="1" s="1"/>
  <c r="F37" i="6"/>
  <c r="BD99" i="1"/>
  <c r="R205" i="2" l="1"/>
  <c r="T141" i="3"/>
  <c r="T128" s="1"/>
  <c r="BK205" i="2"/>
  <c r="J205"/>
  <c r="J104" s="1"/>
  <c r="T146"/>
  <c r="P146"/>
  <c r="R146"/>
  <c r="R145" s="1"/>
  <c r="P205"/>
  <c r="P141" i="3"/>
  <c r="P128"/>
  <c r="AU96" i="1" s="1"/>
  <c r="T205" i="2"/>
  <c r="R141" i="3"/>
  <c r="R128"/>
  <c r="BK146" i="2"/>
  <c r="J146" s="1"/>
  <c r="J97" s="1"/>
  <c r="J206"/>
  <c r="J105" s="1"/>
  <c r="J118" i="6"/>
  <c r="J97" s="1"/>
  <c r="BK119" i="5"/>
  <c r="J119" s="1"/>
  <c r="J97" s="1"/>
  <c r="J96" i="6"/>
  <c r="BK119" i="4"/>
  <c r="J119" s="1"/>
  <c r="J97" s="1"/>
  <c r="BK340" i="2"/>
  <c r="J340"/>
  <c r="J124" s="1"/>
  <c r="BK129" i="3"/>
  <c r="J129" s="1"/>
  <c r="J97" s="1"/>
  <c r="BK141"/>
  <c r="J141" s="1"/>
  <c r="J102" s="1"/>
  <c r="F33" i="2"/>
  <c r="AZ95" i="1" s="1"/>
  <c r="J33" i="4"/>
  <c r="AV97" i="1" s="1"/>
  <c r="AT97" s="1"/>
  <c r="BB94"/>
  <c r="AX94" s="1"/>
  <c r="F33" i="6"/>
  <c r="AZ99" i="1"/>
  <c r="BC94"/>
  <c r="W32" s="1"/>
  <c r="F33" i="3"/>
  <c r="AZ96" i="1"/>
  <c r="J33" i="5"/>
  <c r="AV98" i="1" s="1"/>
  <c r="AT98" s="1"/>
  <c r="BA94"/>
  <c r="W30" s="1"/>
  <c r="BD94"/>
  <c r="W33"/>
  <c r="F33" i="5"/>
  <c r="AZ98" i="1" s="1"/>
  <c r="J33" i="2"/>
  <c r="AV95" i="1" s="1"/>
  <c r="AT95" s="1"/>
  <c r="J33" i="3"/>
  <c r="AV96" i="1" s="1"/>
  <c r="AT96" s="1"/>
  <c r="J33" i="6"/>
  <c r="AV99" i="1" s="1"/>
  <c r="AT99" s="1"/>
  <c r="P145" i="2" l="1"/>
  <c r="AU95" i="1" s="1"/>
  <c r="AU94" s="1"/>
  <c r="T145" i="2"/>
  <c r="BK145"/>
  <c r="J145"/>
  <c r="J96" s="1"/>
  <c r="BK128" i="3"/>
  <c r="J128" s="1"/>
  <c r="J30" s="1"/>
  <c r="AG96" i="1" s="1"/>
  <c r="AN96" s="1"/>
  <c r="BK118" i="5"/>
  <c r="J118" s="1"/>
  <c r="J96" s="1"/>
  <c r="J39" i="6"/>
  <c r="BK118" i="4"/>
  <c r="J118" s="1"/>
  <c r="J30" s="1"/>
  <c r="AG97" i="1" s="1"/>
  <c r="AN97" s="1"/>
  <c r="AN99"/>
  <c r="AW94"/>
  <c r="AK30" s="1"/>
  <c r="AY94"/>
  <c r="W31"/>
  <c r="AZ94"/>
  <c r="AV94" s="1"/>
  <c r="AK29" s="1"/>
  <c r="J96" i="3" l="1"/>
  <c r="J39" i="4"/>
  <c r="J39" i="3"/>
  <c r="J96" i="4"/>
  <c r="W29" i="1"/>
  <c r="J30" i="5"/>
  <c r="AG98" i="1" s="1"/>
  <c r="AN98" s="1"/>
  <c r="J30" i="2"/>
  <c r="AG95" i="1" s="1"/>
  <c r="AN95" s="1"/>
  <c r="AT94"/>
  <c r="J39" i="5" l="1"/>
  <c r="J39" i="2"/>
  <c r="AG94" i="1"/>
  <c r="AN94" s="1"/>
  <c r="AK26" l="1"/>
  <c r="AK35" s="1"/>
</calcChain>
</file>

<file path=xl/sharedStrings.xml><?xml version="1.0" encoding="utf-8"?>
<sst xmlns="http://schemas.openxmlformats.org/spreadsheetml/2006/main" count="4314" uniqueCount="1095">
  <si>
    <t>Export Komplet</t>
  </si>
  <si>
    <t/>
  </si>
  <si>
    <t>2.0</t>
  </si>
  <si>
    <t>False</t>
  </si>
  <si>
    <t>{0c9e3cbe-d57a-42c4-aa44-80906b16b9e8}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</si>
  <si>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</si>
  <si>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</si>
  <si>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</si>
  <si>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</si>
  <si>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</si>
  <si>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</si>
  <si>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</si>
  <si>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</si>
  <si>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</si>
  <si>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</si>
  <si>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</si>
  <si>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</si>
  <si>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Mlynářova vila Karviná - rekonstrukce budovy</t>
  </si>
  <si>
    <t>KSO:</t>
  </si>
  <si>
    <t>CC-CZ:</t>
  </si>
  <si>
    <t>Místo:</t>
  </si>
  <si>
    <t xml:space="preserve">Karviná </t>
  </si>
  <si>
    <t>Datum:</t>
  </si>
  <si>
    <t>14. 12. 2019</t>
  </si>
  <si>
    <t>Zadavatel:</t>
  </si>
  <si>
    <t>IČ:</t>
  </si>
  <si>
    <t xml:space="preserve">Slezské vzdělávací centrum s.r.o. </t>
  </si>
  <si>
    <t>DIČ:</t>
  </si>
  <si>
    <t>Uchazeč:</t>
  </si>
  <si>
    <t>Vyplň údaj</t>
  </si>
  <si>
    <t>Projektant:</t>
  </si>
  <si>
    <t xml:space="preserve">Ing. Bronislav Wijacki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</si>
  <si>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</si>
  <si>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</si>
  <si>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</si>
  <si>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</si>
  <si>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</si>
  <si>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</si>
  <si>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</si>
  <si>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</si>
  <si>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</si>
  <si>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</si>
  <si>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</si>
  <si>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</si>
  <si>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</si>
  <si>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</si>
  <si>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</si>
  <si>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</si>
  <si>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</si>
  <si>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</si>
  <si>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</si>
  <si>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</si>
  <si>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</si>
  <si>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</si>
  <si>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</si>
  <si>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</si>
  <si>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</si>
  <si>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</si>
  <si>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</si>
  <si>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</si>
  <si>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</si>
  <si>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</si>
  <si>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</si>
  <si>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</si>
  <si>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</si>
  <si>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</si>
  <si>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</si>
  <si>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</si>
  <si>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</si>
  <si>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</si>
  <si>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</si>
  <si>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</si>
  <si>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</si>
  <si>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</si>
  <si>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</si>
  <si>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</si>
  <si>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</si>
  <si>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</si>
  <si>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</si>
  <si>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</si>
  <si>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</si>
  <si>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práce</t>
  </si>
  <si>
    <t>STA</t>
  </si>
  <si>
    <t>{4b8dd229-ab60-4537-8986-9b381018d78f}</t>
  </si>
  <si>
    <t>2</t>
  </si>
  <si>
    <t xml:space="preserve">Vytápění </t>
  </si>
  <si>
    <t>{a0c37f0f-d127-4fe8-99d0-5fa4583ae9d2}</t>
  </si>
  <si>
    <t>3</t>
  </si>
  <si>
    <t xml:space="preserve">Elektroinstalace </t>
  </si>
  <si>
    <t>{673c78a7-ea5c-421a-a458-31ab08a0f371}</t>
  </si>
  <si>
    <t>4</t>
  </si>
  <si>
    <t xml:space="preserve">Přípojky </t>
  </si>
  <si>
    <t>{4145e197-d473-4e33-a1e5-0c32364b3fce}</t>
  </si>
  <si>
    <t>5</t>
  </si>
  <si>
    <t xml:space="preserve">Terénní a sadové úpravy </t>
  </si>
  <si>
    <t>{1d3b23e9-9ea8-4fd7-93b1-338070429f8c}</t>
  </si>
  <si>
    <t>KRYCÍ LIST SOUPISU PRACÍ</t>
  </si>
  <si>
    <t>Objekt:</t>
  </si>
  <si>
    <t>1 -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</si>
  <si>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</si>
  <si>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</si>
  <si>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</si>
  <si>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</si>
  <si>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</si>
  <si>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</si>
  <si>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</si>
  <si>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</si>
  <si>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</si>
  <si>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</si>
  <si>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</si>
  <si>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</si>
  <si>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</si>
  <si>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</si>
  <si>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</si>
  <si>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</si>
  <si>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</si>
  <si>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</si>
  <si>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</si>
  <si>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</si>
  <si>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</si>
  <si>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</si>
  <si>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</si>
  <si>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</si>
  <si>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</si>
  <si>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</si>
  <si>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</si>
  <si>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</si>
  <si>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</si>
  <si>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</si>
  <si>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</si>
  <si>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</si>
  <si>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</si>
  <si>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</si>
  <si>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</si>
  <si>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</si>
  <si>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</si>
  <si>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</si>
  <si>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</si>
  <si>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</si>
  <si>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</si>
  <si>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</si>
  <si>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</si>
  <si>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</si>
  <si>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</si>
  <si>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</si>
  <si>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</si>
  <si>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</si>
  <si>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</si>
  <si>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</si>
  <si>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</si>
  <si>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</si>
  <si>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342272235</t>
  </si>
  <si>
    <t>Příčka z pórobetonových hladkých tvárnic na tenkovrstvou maltu tl 125 mm</t>
  </si>
  <si>
    <t>m2</t>
  </si>
  <si>
    <t>1246831083</t>
  </si>
  <si>
    <t>342291121</t>
  </si>
  <si>
    <t>Ukotvení příček k cihelným konstrukcím plochými kotvami</t>
  </si>
  <si>
    <t>m</t>
  </si>
  <si>
    <t>-878586483</t>
  </si>
  <si>
    <t>Vodorovné konstrukce</t>
  </si>
  <si>
    <t>411354313</t>
  </si>
  <si>
    <t>Zřízení podpěrné konstrukce stropů výšky do 4 m tl do 25 cm</t>
  </si>
  <si>
    <t>1316077697</t>
  </si>
  <si>
    <t>411354314</t>
  </si>
  <si>
    <t>Odstranění podpěrné konstrukce stropů výšky do 4 m tl do 25 cm</t>
  </si>
  <si>
    <t>-1496859027</t>
  </si>
  <si>
    <t>417321515</t>
  </si>
  <si>
    <t>Ztužující pásy a věnce ze ŽB tř. C 25/30</t>
  </si>
  <si>
    <t>m3</t>
  </si>
  <si>
    <t>2035376613</t>
  </si>
  <si>
    <t>6</t>
  </si>
  <si>
    <t>417351115</t>
  </si>
  <si>
    <t>Zřízení bednění ztužujících věnců</t>
  </si>
  <si>
    <t>324543313</t>
  </si>
  <si>
    <t>7</t>
  </si>
  <si>
    <t>417351116</t>
  </si>
  <si>
    <t>Odstranění bednění ztužujících věnců</t>
  </si>
  <si>
    <t>1509422133</t>
  </si>
  <si>
    <t>8</t>
  </si>
  <si>
    <t>417361821</t>
  </si>
  <si>
    <t>Výztuž ztužujících pásů a věnců betonářskou ocelí 10 505</t>
  </si>
  <si>
    <t>t</t>
  </si>
  <si>
    <t>-574910394</t>
  </si>
  <si>
    <t>Úpravy povrchů, podlahy a osazování výplní</t>
  </si>
  <si>
    <t>9</t>
  </si>
  <si>
    <t>612325302</t>
  </si>
  <si>
    <t>Vápenocementová štuková omítka ostění nebo nadpraží</t>
  </si>
  <si>
    <t>-1545589522</t>
  </si>
  <si>
    <t>10</t>
  </si>
  <si>
    <t>612821001</t>
  </si>
  <si>
    <t>Vnitřní sanační zatřená omítka pro vlhké zdivo prováděná ručně</t>
  </si>
  <si>
    <t>1190207126</t>
  </si>
  <si>
    <t>11</t>
  </si>
  <si>
    <t>612821002</t>
  </si>
  <si>
    <t>Vnitřní sanační štuková omítka pro vlhké zdivo prováděná ručně</t>
  </si>
  <si>
    <t>-1170831765</t>
  </si>
  <si>
    <t>12</t>
  </si>
  <si>
    <t>622325509</t>
  </si>
  <si>
    <t>Oprava vnější vápenné štukové omítky členitosti 4 v rozsahu do 100%</t>
  </si>
  <si>
    <t>321631838</t>
  </si>
  <si>
    <t>13</t>
  </si>
  <si>
    <t>629991011</t>
  </si>
  <si>
    <t>Zakrytí výplní otvorů a svislých ploch fólií přilepenou lepící páskou</t>
  </si>
  <si>
    <t>554079350</t>
  </si>
  <si>
    <t>14</t>
  </si>
  <si>
    <t>629995101</t>
  </si>
  <si>
    <t>Očištění vnějších ploch tlakovou vodou</t>
  </si>
  <si>
    <t>1769964706</t>
  </si>
  <si>
    <t>631311125</t>
  </si>
  <si>
    <t>Mazanina tl do 120 mm z betonu prostého bez zvýšených nároků na prostředí tř. C 20/25</t>
  </si>
  <si>
    <t>-1283577258</t>
  </si>
  <si>
    <t>16</t>
  </si>
  <si>
    <t>631319012</t>
  </si>
  <si>
    <t>Příplatek k mazanině tl do 120 mm za přehlazení povrchu</t>
  </si>
  <si>
    <t>-1966893491</t>
  </si>
  <si>
    <t>17</t>
  </si>
  <si>
    <t>631319173</t>
  </si>
  <si>
    <t>Příplatek k mazanině tl do 120 mm za stržení povrchu spodní vrstvy před vložením výztuže</t>
  </si>
  <si>
    <t>-420276658</t>
  </si>
  <si>
    <t>18</t>
  </si>
  <si>
    <t>631362021</t>
  </si>
  <si>
    <t>Výztuž mazanin svařovanými sítěmi Kari</t>
  </si>
  <si>
    <t>-555246089</t>
  </si>
  <si>
    <t>19</t>
  </si>
  <si>
    <t>632441225</t>
  </si>
  <si>
    <t>Potěr anhydritový samonivelační litý C30 tl do 50 mm</t>
  </si>
  <si>
    <t>-942751613</t>
  </si>
  <si>
    <t>Ostatní konstrukce a práce, bourání</t>
  </si>
  <si>
    <t>20</t>
  </si>
  <si>
    <t>941221111</t>
  </si>
  <si>
    <t>Montáž lešení řadového rámového těžkého zatížení do 300 kg/m2 š do 1,2 m v do 10 m</t>
  </si>
  <si>
    <t>52882751</t>
  </si>
  <si>
    <t>941221211</t>
  </si>
  <si>
    <t>Příplatek k lešení řadovému rámovému těžkému š 1,2 m v do 25 m za první a ZKD den použití</t>
  </si>
  <si>
    <t>-1251722245</t>
  </si>
  <si>
    <t>22</t>
  </si>
  <si>
    <t>941221811</t>
  </si>
  <si>
    <t>Demontáž lešení řadového rámového těžkého zatížení do 300 kg/m2 š do 1,2 m v do 10 m</t>
  </si>
  <si>
    <t>1453320961</t>
  </si>
  <si>
    <t>23</t>
  </si>
  <si>
    <t>942111111</t>
  </si>
  <si>
    <t xml:space="preserve">Příplatek za založení lešení lešení nad potokem </t>
  </si>
  <si>
    <t>664195579</t>
  </si>
  <si>
    <t>24</t>
  </si>
  <si>
    <t>944511111</t>
  </si>
  <si>
    <t>Montáž ochranné sítě z textilie z umělých vláken</t>
  </si>
  <si>
    <t>-1943283185</t>
  </si>
  <si>
    <t>25</t>
  </si>
  <si>
    <t>944511211</t>
  </si>
  <si>
    <t>Příplatek k ochranné síti za první a ZKD den použití</t>
  </si>
  <si>
    <t>-773342056</t>
  </si>
  <si>
    <t>26</t>
  </si>
  <si>
    <t>944511811</t>
  </si>
  <si>
    <t>Demontáž ochranné sítě z textilie z umělých vláken</t>
  </si>
  <si>
    <t>-274478348</t>
  </si>
  <si>
    <t>27</t>
  </si>
  <si>
    <t>949101111</t>
  </si>
  <si>
    <t>Lešení pomocné pro objekty pozemních staveb s lešeňovou podlahou v do 1,9 m zatížení do 150 kg/m2</t>
  </si>
  <si>
    <t>-846714541</t>
  </si>
  <si>
    <t>28</t>
  </si>
  <si>
    <t>962031133</t>
  </si>
  <si>
    <t>Bourání příček z cihel pálených na MVC tl do 150 mm</t>
  </si>
  <si>
    <t>-1865281050</t>
  </si>
  <si>
    <t>29</t>
  </si>
  <si>
    <t>962032231</t>
  </si>
  <si>
    <t>Bourání zdiva z cihel pálených nebo vápenopískových na MV nebo MVC přes 1 m3</t>
  </si>
  <si>
    <t>-1511265295</t>
  </si>
  <si>
    <t>30</t>
  </si>
  <si>
    <t>962032641</t>
  </si>
  <si>
    <t>Bourání zdiva komínového nad střechou z cihel na MC</t>
  </si>
  <si>
    <t>-2037135606</t>
  </si>
  <si>
    <t>31</t>
  </si>
  <si>
    <t>965031131</t>
  </si>
  <si>
    <t>Bourání podlah z cihel kladených na plocho pl přes 1 m2</t>
  </si>
  <si>
    <t>843742850</t>
  </si>
  <si>
    <t>32</t>
  </si>
  <si>
    <t>965083122</t>
  </si>
  <si>
    <t>Odstranění násypů pod podlahami mezi trámy tl do 200 mm pl přes 2 m2</t>
  </si>
  <si>
    <t>-355421445</t>
  </si>
  <si>
    <t>33</t>
  </si>
  <si>
    <t>966014121</t>
  </si>
  <si>
    <t>Vybourání částí říms tvárnic Hurdis tl do 150 mm vyložených do 500 mm</t>
  </si>
  <si>
    <t>180362139</t>
  </si>
  <si>
    <t>34</t>
  </si>
  <si>
    <t>968062375</t>
  </si>
  <si>
    <t>Vybourání dřevěných rámů oken zdvojených včetně křídel pl do 2 m2</t>
  </si>
  <si>
    <t>-1292751951</t>
  </si>
  <si>
    <t>35</t>
  </si>
  <si>
    <t>968062455</t>
  </si>
  <si>
    <t>Vybourání dřevěných dveřních zárubní pl do 2 m2</t>
  </si>
  <si>
    <t>369704199</t>
  </si>
  <si>
    <t>36</t>
  </si>
  <si>
    <t>968062456</t>
  </si>
  <si>
    <t>Vybourání dřevěných dveřních zárubní pl přes 2 m2</t>
  </si>
  <si>
    <t>1808727616</t>
  </si>
  <si>
    <t>37</t>
  </si>
  <si>
    <t>978012191</t>
  </si>
  <si>
    <t>Otlučení (osekání) vnitřní vápenné nebo vápenocementové omítky stropů rákosových v rozsahu do 100 %</t>
  </si>
  <si>
    <t>-972963252</t>
  </si>
  <si>
    <t>38</t>
  </si>
  <si>
    <t>978013191</t>
  </si>
  <si>
    <t>Otlučení (osekání) vnitřní vápenné nebo vápenocementové omítky stěn v rozsahu do 100 %</t>
  </si>
  <si>
    <t>-295198192</t>
  </si>
  <si>
    <t>39</t>
  </si>
  <si>
    <t>978036191</t>
  </si>
  <si>
    <t>Otlučení (osekání) cementových omítek vnějších ploch v rozsahu do 100 %</t>
  </si>
  <si>
    <t>658689504</t>
  </si>
  <si>
    <t>40</t>
  </si>
  <si>
    <t>985131211</t>
  </si>
  <si>
    <t>Očištění ploch stěn, rubu kleneb a podlah sušeným křemičitým pískem</t>
  </si>
  <si>
    <t>1324677523</t>
  </si>
  <si>
    <t>41</t>
  </si>
  <si>
    <t>985131311</t>
  </si>
  <si>
    <t>Ruční dočištění ploch stěn, rubu kleneb a podlah ocelových kartáči</t>
  </si>
  <si>
    <t>-1856874685</t>
  </si>
  <si>
    <t>42</t>
  </si>
  <si>
    <t>985142111</t>
  </si>
  <si>
    <t>Vysekání spojovací hmoty ze spár zdiva hl do 40 mm dl do 6 m/m2</t>
  </si>
  <si>
    <t>-915688560</t>
  </si>
  <si>
    <t>43</t>
  </si>
  <si>
    <t>985211111</t>
  </si>
  <si>
    <t>Vyklínování uvolněných kamenů ve zdivu se spárami dl do 6 m/m2</t>
  </si>
  <si>
    <t>-1208394429</t>
  </si>
  <si>
    <t>44</t>
  </si>
  <si>
    <t>985421112</t>
  </si>
  <si>
    <t>Injektáž trhlin š 2 mm v cihelném zdivu tl do 450 mm aktivovanou cementovou maltou včetně vrtů</t>
  </si>
  <si>
    <t>-481074246</t>
  </si>
  <si>
    <t>45</t>
  </si>
  <si>
    <t>985441213</t>
  </si>
  <si>
    <t>Přídavná šroubovitá nerezová výztuž 1 táhlo D 8 mm v drážce v cihelném zdivu hl do 120 mm</t>
  </si>
  <si>
    <t>-2052995755</t>
  </si>
  <si>
    <t>997</t>
  </si>
  <si>
    <t>Přesun sutě</t>
  </si>
  <si>
    <t>46</t>
  </si>
  <si>
    <t>997013001</t>
  </si>
  <si>
    <t>Vyklizení ulehlé suti z prostorů do 15 m2 s naložením z hl do 2 m</t>
  </si>
  <si>
    <t>-1445600987</t>
  </si>
  <si>
    <t>47</t>
  </si>
  <si>
    <t>997013111</t>
  </si>
  <si>
    <t>Vnitrostaveništní doprava suti a vybouraných hmot pro budovy v do 6 m s použitím mechanizace</t>
  </si>
  <si>
    <t>111635500</t>
  </si>
  <si>
    <t>48</t>
  </si>
  <si>
    <t>997013211</t>
  </si>
  <si>
    <t>Vnitrostaveništní doprava suti a vybouraných hmot pro budovy v do 6 m ručně</t>
  </si>
  <si>
    <t>-678231125</t>
  </si>
  <si>
    <t>49</t>
  </si>
  <si>
    <t>997013501</t>
  </si>
  <si>
    <t>Odvoz suti a vybouraných hmot na skládku nebo meziskládku do 1 km se složením</t>
  </si>
  <si>
    <t>-1026974670</t>
  </si>
  <si>
    <t>50</t>
  </si>
  <si>
    <t>997013509</t>
  </si>
  <si>
    <t>Příplatek k odvozu suti a vybouraných hmot na skládku ZKD 1 km přes 1 km</t>
  </si>
  <si>
    <t>395606118</t>
  </si>
  <si>
    <t>51</t>
  </si>
  <si>
    <t>997013831</t>
  </si>
  <si>
    <t>Poplatek za uložení na skládce (skládkovné) stavebního odpadu směsného kód odpadu 170 904</t>
  </si>
  <si>
    <t>-1838419576</t>
  </si>
  <si>
    <t>998</t>
  </si>
  <si>
    <t>Přesun hmot</t>
  </si>
  <si>
    <t>52</t>
  </si>
  <si>
    <t>998017001</t>
  </si>
  <si>
    <t>Přesun hmot s omezením mechanizace pro budovy v do 6 m</t>
  </si>
  <si>
    <t>1014203621</t>
  </si>
  <si>
    <t>PSV</t>
  </si>
  <si>
    <t>Práce a dodávky PSV</t>
  </si>
  <si>
    <t>711</t>
  </si>
  <si>
    <t>Izolace proti vodě, vlhkosti a plynům</t>
  </si>
  <si>
    <t>53</t>
  </si>
  <si>
    <t>711111001</t>
  </si>
  <si>
    <t>Provedení izolace proti zemní vlhkosti vodorovné za studena nátěrem penetračním</t>
  </si>
  <si>
    <t>-11940036</t>
  </si>
  <si>
    <t>54</t>
  </si>
  <si>
    <t>M</t>
  </si>
  <si>
    <t>11163150</t>
  </si>
  <si>
    <t>lak penetrační asfaltový</t>
  </si>
  <si>
    <t>1362207916</t>
  </si>
  <si>
    <t>55</t>
  </si>
  <si>
    <t>711141559</t>
  </si>
  <si>
    <t>Provedení izolace proti zemní vlhkosti pásy přitavením vodorovné NAIP</t>
  </si>
  <si>
    <t>838113621</t>
  </si>
  <si>
    <t>56</t>
  </si>
  <si>
    <t>KVK.8312KP75</t>
  </si>
  <si>
    <t>ELASTODEK 40 STANDARD MINERAL</t>
  </si>
  <si>
    <t>2008858358</t>
  </si>
  <si>
    <t>57</t>
  </si>
  <si>
    <t>998711201</t>
  </si>
  <si>
    <t>Přesun hmot procentní pro izolace proti vodě, vlhkosti a plynům v objektech v do 6 m</t>
  </si>
  <si>
    <t>%</t>
  </si>
  <si>
    <t>1812943209</t>
  </si>
  <si>
    <t>713</t>
  </si>
  <si>
    <t>Izolace tepelné</t>
  </si>
  <si>
    <t>58</t>
  </si>
  <si>
    <t>713111121</t>
  </si>
  <si>
    <t>Montáž izolace tepelné spodem stropů s uchycením drátem rohoží, pásů, dílců, desek</t>
  </si>
  <si>
    <t>-170671800</t>
  </si>
  <si>
    <t>59</t>
  </si>
  <si>
    <t>ISV.5901644638398</t>
  </si>
  <si>
    <t>Isover UNIROL PLUS 120mm, λD = 0,036 (W·m-1·K-1), šířka pásu 1200, izolace ze skelných vláken vhodná mezi krokve.</t>
  </si>
  <si>
    <t>2122467476</t>
  </si>
  <si>
    <t>60</t>
  </si>
  <si>
    <t>ISV.5901644638404</t>
  </si>
  <si>
    <t>Isover UNIROL PLUS 140mm, λD = 0,036 (W·m-1·K-1), šířka pásu 1200, izolace ze skelných vláken vhodná mezi krokve.</t>
  </si>
  <si>
    <t>-1716328020</t>
  </si>
  <si>
    <t>61</t>
  </si>
  <si>
    <t>713121111</t>
  </si>
  <si>
    <t>Montáž izolace tepelné podlah volně kladenými rohožemi, pásy, dílci, deskami 1 vrstva</t>
  </si>
  <si>
    <t>1950223479</t>
  </si>
  <si>
    <t>62</t>
  </si>
  <si>
    <t>28375862</t>
  </si>
  <si>
    <t>deska EPS pro aplikace bez zatížení tl 120mm</t>
  </si>
  <si>
    <t>1591122987</t>
  </si>
  <si>
    <t>63</t>
  </si>
  <si>
    <t>713191132</t>
  </si>
  <si>
    <t>Montáž izolace tepelné podlah, stropů vrchem nebo střech překrytí separační fólií z PE</t>
  </si>
  <si>
    <t>-1418786423</t>
  </si>
  <si>
    <t>64</t>
  </si>
  <si>
    <t>28329042</t>
  </si>
  <si>
    <t>fólie PE separační či ochranná tl. 0,2mm</t>
  </si>
  <si>
    <t>1490875663</t>
  </si>
  <si>
    <t>65</t>
  </si>
  <si>
    <t>998713201</t>
  </si>
  <si>
    <t>Přesun hmot procentní pro izolace tepelné v objektech v do 6 m</t>
  </si>
  <si>
    <t>1222690574</t>
  </si>
  <si>
    <t>721</t>
  </si>
  <si>
    <t>Zdravotechnika - vnitřní kanalizace</t>
  </si>
  <si>
    <t>66</t>
  </si>
  <si>
    <t>721242116</t>
  </si>
  <si>
    <t>Lapač střešních splavenin z PP s kulovým kloubem na odtoku DN 125</t>
  </si>
  <si>
    <t>kus</t>
  </si>
  <si>
    <t>1190408668</t>
  </si>
  <si>
    <t>67</t>
  </si>
  <si>
    <t>R</t>
  </si>
  <si>
    <t>721A1001</t>
  </si>
  <si>
    <t>Kanalizace vodorovná do DN 150 mm délky do 20 m</t>
  </si>
  <si>
    <t>komplet</t>
  </si>
  <si>
    <t>-658102544</t>
  </si>
  <si>
    <t>68</t>
  </si>
  <si>
    <t>721A1101</t>
  </si>
  <si>
    <t>Kanalizace svislá do DN 100 mm</t>
  </si>
  <si>
    <t>1214153344</t>
  </si>
  <si>
    <t>722</t>
  </si>
  <si>
    <t>Zdravotechnika - vnitřní vodovod</t>
  </si>
  <si>
    <t>69</t>
  </si>
  <si>
    <t>722A1111</t>
  </si>
  <si>
    <t>Stoupačka vody studené do DN 32</t>
  </si>
  <si>
    <t>-819870830</t>
  </si>
  <si>
    <t>70</t>
  </si>
  <si>
    <t>722A1112</t>
  </si>
  <si>
    <t>Stoupačka vody teplé do DN 32</t>
  </si>
  <si>
    <t>325871090</t>
  </si>
  <si>
    <t>725</t>
  </si>
  <si>
    <t>Zdravotechnika - zařizovací předměty</t>
  </si>
  <si>
    <t>71</t>
  </si>
  <si>
    <t>725A2002</t>
  </si>
  <si>
    <t>Sprchový kout se zástěnou včetně přípojných potrubí a armatur</t>
  </si>
  <si>
    <t>1240460459</t>
  </si>
  <si>
    <t>72</t>
  </si>
  <si>
    <t>725A2004</t>
  </si>
  <si>
    <t>WC kombi včetně přípojných potrubí a armatur</t>
  </si>
  <si>
    <t>-500358020</t>
  </si>
  <si>
    <t>73</t>
  </si>
  <si>
    <t>725A2006</t>
  </si>
  <si>
    <t>Umyvadlo ( dřez ) včetně přípojných potrubí a armatur</t>
  </si>
  <si>
    <t>-2029980517</t>
  </si>
  <si>
    <t>74</t>
  </si>
  <si>
    <t>725A2009</t>
  </si>
  <si>
    <t>Napojení kuchyňské linky k domovním rozvodům včetně přípojných potrubí a armatur</t>
  </si>
  <si>
    <t>-531409976</t>
  </si>
  <si>
    <t>751</t>
  </si>
  <si>
    <t>Vzduchotechnika</t>
  </si>
  <si>
    <t>75</t>
  </si>
  <si>
    <t>751A1105</t>
  </si>
  <si>
    <t>soubor</t>
  </si>
  <si>
    <t>-27202798</t>
  </si>
  <si>
    <t>762</t>
  </si>
  <si>
    <t>Konstrukce tesařské</t>
  </si>
  <si>
    <t>76</t>
  </si>
  <si>
    <t>762331812</t>
  </si>
  <si>
    <t>Demontáž vázaných kcí krovů z hranolů průřezové plochy do 224 cm2</t>
  </si>
  <si>
    <t>641066460</t>
  </si>
  <si>
    <t>77</t>
  </si>
  <si>
    <t>762331814</t>
  </si>
  <si>
    <t>Demontáž vázaných kcí krovů z hranolů průřezové plochy do 450 cm2</t>
  </si>
  <si>
    <t>110568304</t>
  </si>
  <si>
    <t>78</t>
  </si>
  <si>
    <t>762331815</t>
  </si>
  <si>
    <t>Demontáž vázaných kcí krovů z hranolů průřezové plochy přes 450 cm2</t>
  </si>
  <si>
    <t>-318750410</t>
  </si>
  <si>
    <t>79</t>
  </si>
  <si>
    <t>762332542</t>
  </si>
  <si>
    <t>Montáž vázaných kcí krovů pravidelných z řeziva hoblovaného plochy do 224 cm2 s ocelovými spojkami</t>
  </si>
  <si>
    <t>-848928550</t>
  </si>
  <si>
    <t>80</t>
  </si>
  <si>
    <t>762332544</t>
  </si>
  <si>
    <t>Montáž vázaných kcí krovů pravidelných z řeziva hoblovaného plochy do 450 cm2 s ocelovými spojkami</t>
  </si>
  <si>
    <t>-352434105</t>
  </si>
  <si>
    <t>81</t>
  </si>
  <si>
    <t>762332545</t>
  </si>
  <si>
    <t>Montáž vázaných kcí krovů pravidelných z řeziva hoblovaného plochy přes 450 cm2 s ocelovými spojkami</t>
  </si>
  <si>
    <t>917817887</t>
  </si>
  <si>
    <t>82</t>
  </si>
  <si>
    <t>60512141</t>
  </si>
  <si>
    <t>hranol stavební řezivo vč. povrchové úpravy</t>
  </si>
  <si>
    <t>-858584831</t>
  </si>
  <si>
    <t>83</t>
  </si>
  <si>
    <t>762341250</t>
  </si>
  <si>
    <t>Montáž bednění střech rovných a šikmých sklonu do 60° z hoblovaných prken</t>
  </si>
  <si>
    <t>1676379399</t>
  </si>
  <si>
    <t>84</t>
  </si>
  <si>
    <t>60515111</t>
  </si>
  <si>
    <t>řezivo jehličnaté boční prkno 20-30mm</t>
  </si>
  <si>
    <t>-725401540</t>
  </si>
  <si>
    <t>85</t>
  </si>
  <si>
    <t>762341811</t>
  </si>
  <si>
    <t>Demontáž bednění střech z prken</t>
  </si>
  <si>
    <t>358982812</t>
  </si>
  <si>
    <t>86</t>
  </si>
  <si>
    <t>762342214</t>
  </si>
  <si>
    <t>Montáž laťování na střechách jednoduchých sklonu do 60° osové vzdálenosti do 360 mm</t>
  </si>
  <si>
    <t>-1659771087</t>
  </si>
  <si>
    <t>87</t>
  </si>
  <si>
    <t>762342441</t>
  </si>
  <si>
    <t>Montáž lišt trojúhelníkových nebo kontralatí na střechách sklonu do 60°</t>
  </si>
  <si>
    <t>261252206</t>
  </si>
  <si>
    <t>88</t>
  </si>
  <si>
    <t>60514101</t>
  </si>
  <si>
    <t>řezivo jehličnaté lať 10-25cm2</t>
  </si>
  <si>
    <t>1234863289</t>
  </si>
  <si>
    <t>89</t>
  </si>
  <si>
    <t>762342811</t>
  </si>
  <si>
    <t>Demontáž laťování střech z latí osové vzdálenosti do 0,22 m</t>
  </si>
  <si>
    <t>467113944</t>
  </si>
  <si>
    <t>90</t>
  </si>
  <si>
    <t>762511274</t>
  </si>
  <si>
    <t>Podlahové kce podkladové z desek OSB tl 18 mm broušených na pero a drážku šroubovaných</t>
  </si>
  <si>
    <t>1535535610</t>
  </si>
  <si>
    <t>91</t>
  </si>
  <si>
    <t>762511286</t>
  </si>
  <si>
    <t>Podlahové kce podkladové dvouvrstvé z desek OSB tl 2x18 mm broušených na pero a drážku lepených</t>
  </si>
  <si>
    <t>-857093529</t>
  </si>
  <si>
    <t>92</t>
  </si>
  <si>
    <t>762521811</t>
  </si>
  <si>
    <t>Demontáž podlah bez polštářů z prken tloušťky do 32 mm</t>
  </si>
  <si>
    <t>246788891</t>
  </si>
  <si>
    <t>93</t>
  </si>
  <si>
    <t>762812811</t>
  </si>
  <si>
    <t>Demontáž záklopů stropů z hoblovaných prken tl do 32 mm</t>
  </si>
  <si>
    <t>-2054381680</t>
  </si>
  <si>
    <t>94</t>
  </si>
  <si>
    <t>762822120</t>
  </si>
  <si>
    <t>Montáž stropního trámu z hraněného řeziva průřezové plochy do 288 cm2 s výměnami</t>
  </si>
  <si>
    <t>-743562582</t>
  </si>
  <si>
    <t>95</t>
  </si>
  <si>
    <t>60512135</t>
  </si>
  <si>
    <t xml:space="preserve">hranol stavební řezivo průřezu do 288cm2 do dl 6m vč. povrchové úpravy </t>
  </si>
  <si>
    <t>-623518809</t>
  </si>
  <si>
    <t>96</t>
  </si>
  <si>
    <t>762822840</t>
  </si>
  <si>
    <t>Demontáž stropních trámů z hraněného řeziva průřezové plochy do 540 cm2</t>
  </si>
  <si>
    <t>-914531683</t>
  </si>
  <si>
    <t>763</t>
  </si>
  <si>
    <t>Konstrukce suché výstavby</t>
  </si>
  <si>
    <t>97</t>
  </si>
  <si>
    <t>763131511</t>
  </si>
  <si>
    <t>SDK podhled deska 1xA 12,5 bez TI jednovrstvá spodní kce profil CD+UD</t>
  </si>
  <si>
    <t>-224208987</t>
  </si>
  <si>
    <t>98</t>
  </si>
  <si>
    <t>763131714</t>
  </si>
  <si>
    <t>SDK podhled základní penetrační nátěr</t>
  </si>
  <si>
    <t>-1559533429</t>
  </si>
  <si>
    <t>99</t>
  </si>
  <si>
    <t>763131751</t>
  </si>
  <si>
    <t>Montáž parotěsné zábrany do SDK podhledu</t>
  </si>
  <si>
    <t>-677320440</t>
  </si>
  <si>
    <t>100</t>
  </si>
  <si>
    <t>28329274</t>
  </si>
  <si>
    <t>fólie PE vyztužená pro parotěsnou vrstvu (reakce na oheň - třída E) 110g/m2</t>
  </si>
  <si>
    <t>1559642121</t>
  </si>
  <si>
    <t>101</t>
  </si>
  <si>
    <t>763131772</t>
  </si>
  <si>
    <t>Příplatek k SDK podhledu za rovinnost kvality Q4</t>
  </si>
  <si>
    <t>-1489141315</t>
  </si>
  <si>
    <t>102</t>
  </si>
  <si>
    <t>998763401</t>
  </si>
  <si>
    <t>Přesun hmot procentní pro sádrokartonové konstrukce v objektech v do 6 m</t>
  </si>
  <si>
    <t>-2054967290</t>
  </si>
  <si>
    <t>764</t>
  </si>
  <si>
    <t>Konstrukce klempířské</t>
  </si>
  <si>
    <t>103</t>
  </si>
  <si>
    <t>7641116R01</t>
  </si>
  <si>
    <t xml:space="preserve">Dodávka a montáž velkoplošné falcované plechové šablony systém KLIK vč. potřebných doplňků </t>
  </si>
  <si>
    <t>238833662</t>
  </si>
  <si>
    <t>104</t>
  </si>
  <si>
    <t>764216605</t>
  </si>
  <si>
    <t>Oplechování rovných parapetů mechanicky kotvené z Pz s povrchovou úpravou rš 400 mm</t>
  </si>
  <si>
    <t>-1634068941</t>
  </si>
  <si>
    <t>105</t>
  </si>
  <si>
    <t>764511602</t>
  </si>
  <si>
    <t>Žlab podokapní půlkruhový z Pz s povrchovou úpravou rš 330 mm</t>
  </si>
  <si>
    <t>-1504157759</t>
  </si>
  <si>
    <t>106</t>
  </si>
  <si>
    <t>764511642</t>
  </si>
  <si>
    <t>Kotlík oválný (trychtýřový) pro podokapní žlaby z Pz s povrchovou úpravou 330/100 mm</t>
  </si>
  <si>
    <t>1857313494</t>
  </si>
  <si>
    <t>107</t>
  </si>
  <si>
    <t>764518623</t>
  </si>
  <si>
    <t>Svody kruhové včetně objímek, kolen, odskoků z Pz s povrchovou úpravou průměru 120 mm</t>
  </si>
  <si>
    <t>-447703260</t>
  </si>
  <si>
    <t>108</t>
  </si>
  <si>
    <t>998764201</t>
  </si>
  <si>
    <t>Přesun hmot procentní pro konstrukce klempířské v objektech v do 6 m</t>
  </si>
  <si>
    <t>-828963895</t>
  </si>
  <si>
    <t>765</t>
  </si>
  <si>
    <t>Krytina skládaná</t>
  </si>
  <si>
    <t>109</t>
  </si>
  <si>
    <t>765131851</t>
  </si>
  <si>
    <t>Demontáž vlnité vláknocementové krytiny sklonu do 30° do suti</t>
  </si>
  <si>
    <t>76700583</t>
  </si>
  <si>
    <t>110</t>
  </si>
  <si>
    <t>765191013</t>
  </si>
  <si>
    <t>Montáž pojistné hydroizolační nebo parotěsné fólie kladené přes 20° volně na bednění nebo tepelnou izolaci</t>
  </si>
  <si>
    <t>-403654324</t>
  </si>
  <si>
    <t>111</t>
  </si>
  <si>
    <t>28329034</t>
  </si>
  <si>
    <t>fólie kontaktní (pouze na TI) difuzně propustná pro doplňkovou hydroizolační vrstvu, třívrstvá mikroporézní PP 115-121g/m2 s integrovanou samolepící páskou</t>
  </si>
  <si>
    <t>648735376</t>
  </si>
  <si>
    <t>766</t>
  </si>
  <si>
    <t>Konstrukce truhlářské</t>
  </si>
  <si>
    <t>112</t>
  </si>
  <si>
    <t>766231113</t>
  </si>
  <si>
    <t>Montáž sklápěcích půdních schodů</t>
  </si>
  <si>
    <t>900302198</t>
  </si>
  <si>
    <t>113</t>
  </si>
  <si>
    <t>55347584</t>
  </si>
  <si>
    <t>schody skládací protipožární,mech. z Al profilů, El 30, pro výšku max. 320cm, 13 schodnic 130x70cm</t>
  </si>
  <si>
    <t>987713053</t>
  </si>
  <si>
    <t>114</t>
  </si>
  <si>
    <t>766621211</t>
  </si>
  <si>
    <t>Montáž dřevěných oken plochy přes 1 m2 otevíravých výšky do 1,5 m s rámem do zdiva</t>
  </si>
  <si>
    <t>-2052105198</t>
  </si>
  <si>
    <t>115</t>
  </si>
  <si>
    <t>766621212</t>
  </si>
  <si>
    <t>Montáž dřevěných oken plochy přes 1 m2 otevíravých výšky do 2,5 m s rámem do zdiva</t>
  </si>
  <si>
    <t>-1469412248</t>
  </si>
  <si>
    <t>116</t>
  </si>
  <si>
    <t>61110011</t>
  </si>
  <si>
    <t>okno dřevěné otevíravé/sklopné trojsklo přes plochu 1m2 do v1,5m</t>
  </si>
  <si>
    <t>-450762196</t>
  </si>
  <si>
    <t>117</t>
  </si>
  <si>
    <t>61110013</t>
  </si>
  <si>
    <t>okno dřevěné otevíravé/sklopné trojsklo přes plochu 1m2 v1,5-2,5m</t>
  </si>
  <si>
    <t>-87844576</t>
  </si>
  <si>
    <t>118</t>
  </si>
  <si>
    <t>766660171</t>
  </si>
  <si>
    <t>Montáž dveřních křídel otvíravých jednokřídlových š do 0,8 m do obložkové zárubně</t>
  </si>
  <si>
    <t>1520259370</t>
  </si>
  <si>
    <t>119</t>
  </si>
  <si>
    <t>61162701</t>
  </si>
  <si>
    <t xml:space="preserve">dveře vnitřní hladké folie bílá plné 1křídlové 700x1970mm vč. kování </t>
  </si>
  <si>
    <t>-1052699357</t>
  </si>
  <si>
    <t>120</t>
  </si>
  <si>
    <t>766660172</t>
  </si>
  <si>
    <t>Montáž dveřních křídel otvíravých jednokřídlových š přes 0,8 m do obložkové zárubně</t>
  </si>
  <si>
    <t>-2110804816</t>
  </si>
  <si>
    <t>121</t>
  </si>
  <si>
    <t>61162702</t>
  </si>
  <si>
    <t xml:space="preserve">dveře vnitřní hladké folie bílá plné 1křídlové 800x1970mm vč. kování </t>
  </si>
  <si>
    <t>766767192</t>
  </si>
  <si>
    <t>122</t>
  </si>
  <si>
    <t>61162703</t>
  </si>
  <si>
    <t xml:space="preserve">dveře vnitřní hladké folie bílá plné 1křídlové 900x1970mm vč. kování </t>
  </si>
  <si>
    <t>-2074475794</t>
  </si>
  <si>
    <t>123</t>
  </si>
  <si>
    <t>766660173</t>
  </si>
  <si>
    <t>Montáž dveřních křídel otvíravých dvoukřídlových š do 1,45 m do obložkové zárubně</t>
  </si>
  <si>
    <t>2101609334</t>
  </si>
  <si>
    <t>124</t>
  </si>
  <si>
    <t>61162415</t>
  </si>
  <si>
    <t>dveře vnitřní hladké dýhované sklo 2křídlé 1250x1970mm mahagon</t>
  </si>
  <si>
    <t>-718599667</t>
  </si>
  <si>
    <t>125</t>
  </si>
  <si>
    <t>766660451</t>
  </si>
  <si>
    <t>Montáž vchodových dveří dvoukřídlových bez nadsvětlíku do zdiva</t>
  </si>
  <si>
    <t>1952537282</t>
  </si>
  <si>
    <t>126</t>
  </si>
  <si>
    <t>611741R1</t>
  </si>
  <si>
    <t>dveře dřevěné vchodové plné 2křídlé 1650x2400mm</t>
  </si>
  <si>
    <t>964919924</t>
  </si>
  <si>
    <t>127</t>
  </si>
  <si>
    <t>766660461</t>
  </si>
  <si>
    <t>Montáž vchodových dveří dvoukřídlových s nadsvětlíkem do zdiva</t>
  </si>
  <si>
    <t>864362407</t>
  </si>
  <si>
    <t>128</t>
  </si>
  <si>
    <t>611741R2</t>
  </si>
  <si>
    <t>dveře dřevěné vchodové plné 2křídlé 1000x2600mm</t>
  </si>
  <si>
    <t>-1744119615</t>
  </si>
  <si>
    <t>129</t>
  </si>
  <si>
    <t>766682112</t>
  </si>
  <si>
    <t>Montáž zárubní obložkových pro dveře jednokřídlové tl stěny do 350 mm</t>
  </si>
  <si>
    <t>-1512440510</t>
  </si>
  <si>
    <t>130</t>
  </si>
  <si>
    <t>61182264</t>
  </si>
  <si>
    <t>zárubeň obložková pro dveře 1křídlé 600,700,800,900x1970mm tl 180-250mm dub,buk</t>
  </si>
  <si>
    <t>1201877103</t>
  </si>
  <si>
    <t>131</t>
  </si>
  <si>
    <t>766682122</t>
  </si>
  <si>
    <t>Montáž zárubní obložkových pro dveře dvoukřídlové tl stěny do 350 mm</t>
  </si>
  <si>
    <t>-102143850</t>
  </si>
  <si>
    <t>132</t>
  </si>
  <si>
    <t>61182280</t>
  </si>
  <si>
    <t>zárubeň obložková pro dveře 2křídlé 1250,1450x1970mm tl 180-250mm dub,buk</t>
  </si>
  <si>
    <t>1433213731</t>
  </si>
  <si>
    <t>133</t>
  </si>
  <si>
    <t>766694122</t>
  </si>
  <si>
    <t>Montáž parapetních dřevěných nebo plastových šířky přes 30 cm délky do 1,6 m</t>
  </si>
  <si>
    <t>-387650126</t>
  </si>
  <si>
    <t>134</t>
  </si>
  <si>
    <t>60794105</t>
  </si>
  <si>
    <t>deska parapetní dřevotřísková vnitřní 400x1000mm</t>
  </si>
  <si>
    <t>1349394303</t>
  </si>
  <si>
    <t>135</t>
  </si>
  <si>
    <t>998766201</t>
  </si>
  <si>
    <t>Přesun hmot procentní pro konstrukce truhlářské v objektech v do 6 m</t>
  </si>
  <si>
    <t>-408133745</t>
  </si>
  <si>
    <t>767</t>
  </si>
  <si>
    <t>Konstrukce zámečnické</t>
  </si>
  <si>
    <t>136</t>
  </si>
  <si>
    <t>767161R01</t>
  </si>
  <si>
    <t xml:space="preserve">Dodávka a montáž zábradlí </t>
  </si>
  <si>
    <t>1409119660</t>
  </si>
  <si>
    <t>771</t>
  </si>
  <si>
    <t>Podlahy z dlaždic</t>
  </si>
  <si>
    <t>137</t>
  </si>
  <si>
    <t>771111011</t>
  </si>
  <si>
    <t>Vysátí podkladu před pokládkou dlažby</t>
  </si>
  <si>
    <t>689220844</t>
  </si>
  <si>
    <t>138</t>
  </si>
  <si>
    <t>771121011</t>
  </si>
  <si>
    <t>Nátěr penetrační na podlahu</t>
  </si>
  <si>
    <t>633605641</t>
  </si>
  <si>
    <t>139</t>
  </si>
  <si>
    <t>771574118</t>
  </si>
  <si>
    <t xml:space="preserve">Montáž podlah keramických lepených flexibilním lepidlem </t>
  </si>
  <si>
    <t>-731581234</t>
  </si>
  <si>
    <t>140</t>
  </si>
  <si>
    <t>597.TAA35069</t>
  </si>
  <si>
    <t>dlaždice keramická</t>
  </si>
  <si>
    <t>1094633374</t>
  </si>
  <si>
    <t>141</t>
  </si>
  <si>
    <t>771577114</t>
  </si>
  <si>
    <t>Příplatek k montáži podlah keramických lepených flexibilním lepidlem za spárování tmelem dvousložkovým</t>
  </si>
  <si>
    <t>1036919097</t>
  </si>
  <si>
    <t>142</t>
  </si>
  <si>
    <t>771591112</t>
  </si>
  <si>
    <t>Izolace pod dlažbu nátěrem nebo stěrkou ve dvou vrstvách</t>
  </si>
  <si>
    <t>-5332013</t>
  </si>
  <si>
    <t>143</t>
  </si>
  <si>
    <t>771591211.SCS</t>
  </si>
  <si>
    <t>Rohož celoplošně lepená roznášecí a separační do podlah DITRA 25</t>
  </si>
  <si>
    <t>151288322</t>
  </si>
  <si>
    <t>144</t>
  </si>
  <si>
    <t>771591264</t>
  </si>
  <si>
    <t>Izolace těsnícími pásy mezi podlahou a stěnou</t>
  </si>
  <si>
    <t>1040946122</t>
  </si>
  <si>
    <t>145</t>
  </si>
  <si>
    <t>771591341</t>
  </si>
  <si>
    <t>Žlab pro odvodnění balkonu nebo terasy z barevně lakovaného hliníku poloměru do 50 mm</t>
  </si>
  <si>
    <t>1409735719</t>
  </si>
  <si>
    <t>146</t>
  </si>
  <si>
    <t>998771201</t>
  </si>
  <si>
    <t>Přesun hmot procentní pro podlahy z dlaždic v objektech v do 6 m</t>
  </si>
  <si>
    <t>-392183074</t>
  </si>
  <si>
    <t>772</t>
  </si>
  <si>
    <t>Podlahy z kamene</t>
  </si>
  <si>
    <t>147</t>
  </si>
  <si>
    <t>7729914R1</t>
  </si>
  <si>
    <t xml:space="preserve">Čištění a renovacé původního schodiště </t>
  </si>
  <si>
    <t>-1975641044</t>
  </si>
  <si>
    <t>776</t>
  </si>
  <si>
    <t>Podlahy povlakové</t>
  </si>
  <si>
    <t>148</t>
  </si>
  <si>
    <t>776111111</t>
  </si>
  <si>
    <t>Broušení anhydritového podkladu povlakových podlah</t>
  </si>
  <si>
    <t>-1875557036</t>
  </si>
  <si>
    <t>149</t>
  </si>
  <si>
    <t>776111311</t>
  </si>
  <si>
    <t>Vysátí podkladu povlakových podlah</t>
  </si>
  <si>
    <t>-2085851196</t>
  </si>
  <si>
    <t>150</t>
  </si>
  <si>
    <t>776121111</t>
  </si>
  <si>
    <t>Vodou ředitelná penetrace savého podkladu povlakových podlah ředěná v poměru 1:3</t>
  </si>
  <si>
    <t>1956338067</t>
  </si>
  <si>
    <t>151</t>
  </si>
  <si>
    <t>776232111</t>
  </si>
  <si>
    <t>Lepení lamel a čtverců z vinylu 2-složkovým lepidlem vč. soklů</t>
  </si>
  <si>
    <t>-588757193</t>
  </si>
  <si>
    <t>152</t>
  </si>
  <si>
    <t>28411051</t>
  </si>
  <si>
    <t>dílce vinylové tl 2,5mm, nášlapná vrstva 0,55mm, úprava PUR, třída zátěže 23/33/42, otlak 0,05mm, R10, třída otěru T, hořlavost Bfl S1, bez ftalátů</t>
  </si>
  <si>
    <t>1529378324</t>
  </si>
  <si>
    <t>153</t>
  </si>
  <si>
    <t>998776201</t>
  </si>
  <si>
    <t>Přesun hmot procentní pro podlahy povlakové v objektech v do 6 m</t>
  </si>
  <si>
    <t>-451569038</t>
  </si>
  <si>
    <t>781</t>
  </si>
  <si>
    <t>Dokončovací práce - obklady</t>
  </si>
  <si>
    <t>154</t>
  </si>
  <si>
    <t>781121011</t>
  </si>
  <si>
    <t>Nátěr penetrační na stěnu</t>
  </si>
  <si>
    <t>-1214582471</t>
  </si>
  <si>
    <t>155</t>
  </si>
  <si>
    <t>781131112</t>
  </si>
  <si>
    <t>Izolace pod obklad nátěrem nebo stěrkou ve dvou vrstvách</t>
  </si>
  <si>
    <t>1271293673</t>
  </si>
  <si>
    <t>156</t>
  </si>
  <si>
    <t>781474118</t>
  </si>
  <si>
    <t>Montáž obkladů vnitřních keramických hladkých lepených flexibilním lepidlem</t>
  </si>
  <si>
    <t>69738604</t>
  </si>
  <si>
    <t>157</t>
  </si>
  <si>
    <t>LSS.WAAG6007</t>
  </si>
  <si>
    <t xml:space="preserve">obkládačka keramická </t>
  </si>
  <si>
    <t>1421042473</t>
  </si>
  <si>
    <t>158</t>
  </si>
  <si>
    <t>781477114</t>
  </si>
  <si>
    <t>Příplatek k montáži obkladů vnitřních keramických hladkých za spárování tmelem dvousložkovým</t>
  </si>
  <si>
    <t>-1901354973</t>
  </si>
  <si>
    <t>159</t>
  </si>
  <si>
    <t>998781201</t>
  </si>
  <si>
    <t>Přesun hmot procentní pro obklady keramické v objektech v do 6 m</t>
  </si>
  <si>
    <t>1160723030</t>
  </si>
  <si>
    <t>782</t>
  </si>
  <si>
    <t>Dokončovací práce - obklady z kamene</t>
  </si>
  <si>
    <t>160</t>
  </si>
  <si>
    <t>782991111</t>
  </si>
  <si>
    <t>Penetrace podkladu obkladu z kamene</t>
  </si>
  <si>
    <t>-2044920556</t>
  </si>
  <si>
    <t>161</t>
  </si>
  <si>
    <t>782132311</t>
  </si>
  <si>
    <t>Montáž obkladu stěn z nepravidelných řezaných desek z tvrdého kamene do lepidla tl do 25 mm</t>
  </si>
  <si>
    <t>752766663</t>
  </si>
  <si>
    <t>162</t>
  </si>
  <si>
    <t>58382165</t>
  </si>
  <si>
    <t>deska obkladová</t>
  </si>
  <si>
    <t>-85382830</t>
  </si>
  <si>
    <t>163</t>
  </si>
  <si>
    <t>998782201</t>
  </si>
  <si>
    <t>Přesun hmot procentní pro obklady kamenné v objektech v do 6 m</t>
  </si>
  <si>
    <t>671348693</t>
  </si>
  <si>
    <t>783</t>
  </si>
  <si>
    <t>Dokončovací práce - nátěry</t>
  </si>
  <si>
    <t>164</t>
  </si>
  <si>
    <t>783823173</t>
  </si>
  <si>
    <t>Penetrační silikátový nátěr omítek stupně členitosti 4</t>
  </si>
  <si>
    <t>1307991058</t>
  </si>
  <si>
    <t>165</t>
  </si>
  <si>
    <t>783827463</t>
  </si>
  <si>
    <t>Krycí dvojnásobný silikátový nátěr omítek stupně členitosti 4</t>
  </si>
  <si>
    <t>940981088</t>
  </si>
  <si>
    <t>784</t>
  </si>
  <si>
    <t>Dokončovací práce - malby a tapety</t>
  </si>
  <si>
    <t>166</t>
  </si>
  <si>
    <t>784181111</t>
  </si>
  <si>
    <t>Základní silikátová jednonásobná penetrace podkladu v místnostech výšky do 3,80m</t>
  </si>
  <si>
    <t>739685860</t>
  </si>
  <si>
    <t>167</t>
  </si>
  <si>
    <t>784321031</t>
  </si>
  <si>
    <t>Dvojnásobné silikátové bílé malby v místnosti výšky do 3,80 m</t>
  </si>
  <si>
    <t>-607852699</t>
  </si>
  <si>
    <t>VRN</t>
  </si>
  <si>
    <t>Vedlejší rozpočtové náklady</t>
  </si>
  <si>
    <t>VRN3</t>
  </si>
  <si>
    <t>Zařízení staveniště</t>
  </si>
  <si>
    <t>168</t>
  </si>
  <si>
    <t>030001000</t>
  </si>
  <si>
    <t>kpl</t>
  </si>
  <si>
    <t>1024</t>
  </si>
  <si>
    <t>-455348586</t>
  </si>
  <si>
    <t xml:space="preserve">2 - Vytápění 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</si>
  <si>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</si>
  <si>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</si>
  <si>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</si>
  <si>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</si>
  <si>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</si>
  <si>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</si>
  <si>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612135101</t>
  </si>
  <si>
    <t>Hrubá výplň rýh ve stěnách maltou jakékoli šířky rýhy</t>
  </si>
  <si>
    <t>-805124095</t>
  </si>
  <si>
    <t>974031153</t>
  </si>
  <si>
    <t>Vysekání rýh ve zdivu cihelném hl do 100 mm š do 100 mm</t>
  </si>
  <si>
    <t>-614222233</t>
  </si>
  <si>
    <t>997013213</t>
  </si>
  <si>
    <t>Vnitrostaveništní doprava suti a vybouraných hmot pro budovy v do 12 m ručně</t>
  </si>
  <si>
    <t>-1482203769</t>
  </si>
  <si>
    <t>-1463640413</t>
  </si>
  <si>
    <t>1849741084</t>
  </si>
  <si>
    <t>997013803</t>
  </si>
  <si>
    <t>Poplatek za uložení na skládce (skládkovné) stavebního odpadu cihelného kód odpadu 170 102</t>
  </si>
  <si>
    <t>-1512929671</t>
  </si>
  <si>
    <t>998011002</t>
  </si>
  <si>
    <t>Přesun hmot pro budovy zděné v do 12 m</t>
  </si>
  <si>
    <t>727252236</t>
  </si>
  <si>
    <t>731</t>
  </si>
  <si>
    <t>Ústřední vytápění - kotelny</t>
  </si>
  <si>
    <t>731101000</t>
  </si>
  <si>
    <t>Regulace kotle Viessmann Vitotronic 200-H HK 3B</t>
  </si>
  <si>
    <t>-1396248916</t>
  </si>
  <si>
    <t>998731102</t>
  </si>
  <si>
    <t>Přesun hmot tonážní pro kotelny v objektech v do 12 m</t>
  </si>
  <si>
    <t>-1685436637</t>
  </si>
  <si>
    <t>732</t>
  </si>
  <si>
    <t>Ústřední vytápění - strojovny</t>
  </si>
  <si>
    <t>732421424</t>
  </si>
  <si>
    <t>Čerpadlo teplovodní mokroběžné závitové oběhové DN 32 výtlak do 12,0 m průtok 11,0 m3/h pro vytápění</t>
  </si>
  <si>
    <t>1841923035</t>
  </si>
  <si>
    <t>998732102</t>
  </si>
  <si>
    <t>Přesun hmot tonážní pro strojovny v objektech v do 12 m</t>
  </si>
  <si>
    <t>-840761247</t>
  </si>
  <si>
    <t>733</t>
  </si>
  <si>
    <t>Ústřední vytápění - rozvodné potrubí</t>
  </si>
  <si>
    <t>733223102</t>
  </si>
  <si>
    <t>Potrubí měděné tvrdé spojované měkkým pájením D 15x1</t>
  </si>
  <si>
    <t>-1194335502</t>
  </si>
  <si>
    <t>733223103</t>
  </si>
  <si>
    <t>Potrubí měděné tvrdé spojované měkkým pájením D 18x1</t>
  </si>
  <si>
    <t>-135984817</t>
  </si>
  <si>
    <t>733223104</t>
  </si>
  <si>
    <t>Potrubí měděné tvrdé spojované měkkým pájením D 22x1</t>
  </si>
  <si>
    <t>198962190</t>
  </si>
  <si>
    <t>733223105</t>
  </si>
  <si>
    <t>Potrubí měděné tvrdé spojované měkkým pájením D 28x1,5</t>
  </si>
  <si>
    <t>1669137738</t>
  </si>
  <si>
    <t>733223106</t>
  </si>
  <si>
    <t>Potrubí měděné tvrdé spojované měkkým pájením D 35x1,5</t>
  </si>
  <si>
    <t>1733789327</t>
  </si>
  <si>
    <t>733223107</t>
  </si>
  <si>
    <t>Potrubí měděné tvrdé spojované měkkým pájením D 42x1,5</t>
  </si>
  <si>
    <t>1038321880</t>
  </si>
  <si>
    <t>733291101</t>
  </si>
  <si>
    <t>Zkouška těsnosti potrubí měděné do D 35x1,5</t>
  </si>
  <si>
    <t>405015432</t>
  </si>
  <si>
    <t>733291102</t>
  </si>
  <si>
    <t>Zkouška těsnosti potrubí měděné do D 64x2</t>
  </si>
  <si>
    <t>188514068</t>
  </si>
  <si>
    <t>733811231</t>
  </si>
  <si>
    <t>Ochrana potrubí ústředního vytápění termoizolačními trubicemi z PE tl do 13 mm DN do 22 mm</t>
  </si>
  <si>
    <t>1754175737</t>
  </si>
  <si>
    <t>733811241</t>
  </si>
  <si>
    <t>Ochrana potrubí ústředního vytápění termoizolačními trubicemi z PE tl do 20 mm DN do 22 mm</t>
  </si>
  <si>
    <t>2038227707</t>
  </si>
  <si>
    <t>733811252</t>
  </si>
  <si>
    <t>Ochrana potrubí ústředního vytápění termoizolačními trubicemi z PE tl do 25 mm DN do 45 mm</t>
  </si>
  <si>
    <t>-1094813487</t>
  </si>
  <si>
    <t>733811253R</t>
  </si>
  <si>
    <t>Ochrana potrubí ústředního vytápění termoizolačními trubicemi z PE tl do 30 mm DN do 45 mm</t>
  </si>
  <si>
    <t>1357182575</t>
  </si>
  <si>
    <t>733811254R</t>
  </si>
  <si>
    <t>Ochrana potrubí ústředního vytápění termoizolačními trubicemi z PE tl do 40 mm DN do 45 mm</t>
  </si>
  <si>
    <t>-1706729811</t>
  </si>
  <si>
    <t>998733102</t>
  </si>
  <si>
    <t>Přesun hmot tonážní pro rozvody potrubí v objektech v do 12 m</t>
  </si>
  <si>
    <t>-437387793</t>
  </si>
  <si>
    <t>734</t>
  </si>
  <si>
    <t>Ústřední vytápění - armatury</t>
  </si>
  <si>
    <t>734211127</t>
  </si>
  <si>
    <t>Ventil závitový odvzdušňovací G 1/2 PN 14 do 120°C automatický se zpětnou klapkou otopných těles</t>
  </si>
  <si>
    <t>1123501286</t>
  </si>
  <si>
    <t>734221682</t>
  </si>
  <si>
    <t>Termostatická hlavice kapalinová PN 10 do 110°C otopných těles VK</t>
  </si>
  <si>
    <t>1995795369</t>
  </si>
  <si>
    <t>734242416</t>
  </si>
  <si>
    <t>Ventil závitový zpětný přímý G 6/4 PN 16 do 110°C</t>
  </si>
  <si>
    <t>758188865</t>
  </si>
  <si>
    <t>734261402</t>
  </si>
  <si>
    <t>Armatura připojovací rohová G 1/2x18 PN 10 do 110°C radiátorů typu VK</t>
  </si>
  <si>
    <t>-907490253</t>
  </si>
  <si>
    <t>734261712</t>
  </si>
  <si>
    <t>Šroubení regulační radiátorové přímé G 1/2 bez vypouštění</t>
  </si>
  <si>
    <t>-1097125024</t>
  </si>
  <si>
    <t>734291123</t>
  </si>
  <si>
    <t>Kohout plnící a vypouštěcí G 1/2 PN 10 do 90°C závitový</t>
  </si>
  <si>
    <t>-1868528050</t>
  </si>
  <si>
    <t>734291246</t>
  </si>
  <si>
    <t>Filtr závitový přímý G 1 1/2 PN 16 do 130°C s vnitřními závity</t>
  </si>
  <si>
    <t>560604649</t>
  </si>
  <si>
    <t>734292717</t>
  </si>
  <si>
    <t>Kohout kulový přímý G 1 1/2 PN 42 do 185°C vnitřní závit</t>
  </si>
  <si>
    <t>979023282</t>
  </si>
  <si>
    <t>734295022</t>
  </si>
  <si>
    <t>Směšovací armatura závitová trojcestná DN 25 se servomotorem</t>
  </si>
  <si>
    <t>-641654059</t>
  </si>
  <si>
    <t>734411601</t>
  </si>
  <si>
    <t>Ochranná jímka se závitem do G 1</t>
  </si>
  <si>
    <t>-1941437340</t>
  </si>
  <si>
    <t>734421112</t>
  </si>
  <si>
    <t>Tlakoměr s pevným stonkem a zpětnou klapkou tlak 0-16 bar průměr 63 mm zadní připojení(termomanometr)</t>
  </si>
  <si>
    <t>-192351810</t>
  </si>
  <si>
    <t>998734102</t>
  </si>
  <si>
    <t>Přesun hmot tonážní pro armatury v objektech v do 12 m</t>
  </si>
  <si>
    <t>-1363893899</t>
  </si>
  <si>
    <t>735</t>
  </si>
  <si>
    <t>Ústřední vytápění - otopná tělesa</t>
  </si>
  <si>
    <t>735151271</t>
  </si>
  <si>
    <t>Otopné těleso panelové jednodeskové 1 přídavná přestupní plocha výška/délka 600/400 mm výkon 401 W</t>
  </si>
  <si>
    <t>1369291867</t>
  </si>
  <si>
    <t>735151273</t>
  </si>
  <si>
    <t>Otopné těleso panelové jednodeskové 1 přídavná přestupní plocha výška/délka 600/600 mm výkon 601 W</t>
  </si>
  <si>
    <t>1389041231</t>
  </si>
  <si>
    <t>735151276</t>
  </si>
  <si>
    <t>Otopné těleso panelové jednodeskové 1 přídavná přestupní plocha výška/délka 600/900 mm výkon 902 W</t>
  </si>
  <si>
    <t>31597394</t>
  </si>
  <si>
    <t>735151277</t>
  </si>
  <si>
    <t>Otopné těleso panelové jednodeskové 1 přídavná přestupní plocha výška/délka 600/1000 mm výkon 1002 W</t>
  </si>
  <si>
    <t>893241643</t>
  </si>
  <si>
    <t>735151476</t>
  </si>
  <si>
    <t>Otopné těleso panelové dvoudeskové 1 přídavná přestupní plocha výška/délka 600/900 mm výkon 1159 W</t>
  </si>
  <si>
    <t>-942253912</t>
  </si>
  <si>
    <t>735151477</t>
  </si>
  <si>
    <t>Otopné těleso panelové dvoudeskové 1 přídavná přestupní plocha výška/délka 600/1000 mm výkon 1288 W</t>
  </si>
  <si>
    <t>332310569</t>
  </si>
  <si>
    <t>735151573</t>
  </si>
  <si>
    <t>Otopné těleso panelové dvoudeskové 2 přídavné přestupní plochy výška/délka 600/600 mm výkon 1007 W</t>
  </si>
  <si>
    <t>-997856797</t>
  </si>
  <si>
    <t>735151576</t>
  </si>
  <si>
    <t>Otopné těleso panelové dvoudeskové 2 přídavné přestupní plochy výška/délka 600/900 mm výkon 1511 W</t>
  </si>
  <si>
    <t>1175627474</t>
  </si>
  <si>
    <t>998735102</t>
  </si>
  <si>
    <t>Přesun hmot tonážní pro otopná tělesa v objektech v do 12 m</t>
  </si>
  <si>
    <t>-1329525931</t>
  </si>
  <si>
    <t>HZS</t>
  </si>
  <si>
    <t>Hodinové zúčtovací sazby</t>
  </si>
  <si>
    <t>HZS2212</t>
  </si>
  <si>
    <t>Hodinová zúčtovací sazba instalatér odborný</t>
  </si>
  <si>
    <t>hod</t>
  </si>
  <si>
    <t>512</t>
  </si>
  <si>
    <t>1865944462</t>
  </si>
  <si>
    <t xml:space="preserve">3 - Elektroinstalace </t>
  </si>
  <si>
    <t>HSV - HSV</t>
  </si>
  <si>
    <t xml:space="preserve">    001 - Elektroinstalace </t>
  </si>
  <si>
    <t>001</t>
  </si>
  <si>
    <t>1010R01</t>
  </si>
  <si>
    <t xml:space="preserve">Komplet elektroinstalace viz. samostatný rozpočet </t>
  </si>
  <si>
    <t>1381329101</t>
  </si>
  <si>
    <t xml:space="preserve">4 - Přípojky </t>
  </si>
  <si>
    <t xml:space="preserve">    8 - Trubní vedení</t>
  </si>
  <si>
    <t>Trubní vedení</t>
  </si>
  <si>
    <t>800A2022</t>
  </si>
  <si>
    <t>Kanalizační přípojka z trub plastových DN 150 mm</t>
  </si>
  <si>
    <t>-923243618</t>
  </si>
  <si>
    <t>800A202R</t>
  </si>
  <si>
    <t>Kanalizační dešťová z trub plastových DN 150 mm</t>
  </si>
  <si>
    <t>1458747747</t>
  </si>
  <si>
    <t xml:space="preserve">5 - Terénní a sadové úpravy </t>
  </si>
  <si>
    <t xml:space="preserve">1 - Terénní a sadové úpravy </t>
  </si>
  <si>
    <t>131R1</t>
  </si>
  <si>
    <t xml:space="preserve">Vyčištění a oprava betonového oplocení </t>
  </si>
  <si>
    <t>-1164750002</t>
  </si>
  <si>
    <t>131R2</t>
  </si>
  <si>
    <t xml:space="preserve">Oprava a vyrovnání betonových sloupků oplocení </t>
  </si>
  <si>
    <t>ks</t>
  </si>
  <si>
    <t>-1987470976</t>
  </si>
  <si>
    <t>131R3</t>
  </si>
  <si>
    <t xml:space="preserve">Dodáva a montáž nového pletiva v. 1,3 m </t>
  </si>
  <si>
    <t>bm</t>
  </si>
  <si>
    <t>1231955504</t>
  </si>
  <si>
    <t>131R4</t>
  </si>
  <si>
    <t xml:space="preserve">Dodávka a montáž okapového chodníku z bet. dlažby 500x500 mm </t>
  </si>
  <si>
    <t>573133205</t>
  </si>
  <si>
    <t>131R5</t>
  </si>
  <si>
    <t xml:space="preserve">Dodávka a montáž zpevněné manipulační plochy z bet. dlažby </t>
  </si>
  <si>
    <t>1458967438</t>
  </si>
  <si>
    <t>131R6</t>
  </si>
  <si>
    <t>Oprava a vyrovnání  betonových schodů ( 6 m2 )</t>
  </si>
  <si>
    <t>-913147281</t>
  </si>
  <si>
    <t>131R7</t>
  </si>
  <si>
    <t xml:space="preserve">Bezbariérový přístup - pozink rošty </t>
  </si>
  <si>
    <t>2064125361</t>
  </si>
  <si>
    <t>131R8</t>
  </si>
  <si>
    <t xml:space="preserve">Parkové osvětlení </t>
  </si>
  <si>
    <t>506094362</t>
  </si>
  <si>
    <t>131R9</t>
  </si>
  <si>
    <t>Přívod elektro</t>
  </si>
  <si>
    <t>-917268832</t>
  </si>
  <si>
    <t>131R10</t>
  </si>
  <si>
    <t xml:space="preserve">Úprava pláně </t>
  </si>
  <si>
    <t>-1986936659</t>
  </si>
  <si>
    <t>131R11</t>
  </si>
  <si>
    <t>Jemné terénní úpravy</t>
  </si>
  <si>
    <t>1593023401</t>
  </si>
  <si>
    <t>131R12</t>
  </si>
  <si>
    <t xml:space="preserve">Ztravnění </t>
  </si>
  <si>
    <t>100251142</t>
  </si>
  <si>
    <t>131R13</t>
  </si>
  <si>
    <t xml:space="preserve">Ozdobné keře </t>
  </si>
  <si>
    <t>2123861907</t>
  </si>
  <si>
    <t>Vzduchotechnika viz. samostatný rozpočet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</si>
</sst>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1"/>
  <sheetViews>
    <sheetView showGridLines="0" topLeftCell="A10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28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12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17"/>
      <c r="BE5" s="209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1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17"/>
      <c r="BE6" s="210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10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10"/>
      <c r="BS8" s="14" t="s">
        <v>6</v>
      </c>
    </row>
    <row r="9" spans="1:74" s="1" customFormat="1" ht="14.45" customHeight="1">
      <c r="B9" s="17"/>
      <c r="AR9" s="17"/>
      <c r="BE9" s="210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210"/>
      <c r="BS10" s="14" t="s">
        <v>6</v>
      </c>
    </row>
    <row r="11" spans="1:74" s="1" customFormat="1" ht="18.399999999999999" customHeight="1">
      <c r="B11" s="17"/>
      <c r="E11" s="22" t="s">
        <v>26</v>
      </c>
      <c r="AK11" s="24" t="s">
        <v>27</v>
      </c>
      <c r="AN11" s="22" t="s">
        <v>1</v>
      </c>
      <c r="AR11" s="17"/>
      <c r="BE11" s="210"/>
      <c r="BS11" s="14" t="s">
        <v>6</v>
      </c>
    </row>
    <row r="12" spans="1:74" s="1" customFormat="1" ht="6.95" customHeight="1">
      <c r="B12" s="17"/>
      <c r="AR12" s="17"/>
      <c r="BE12" s="210"/>
      <c r="BS12" s="14" t="s">
        <v>6</v>
      </c>
    </row>
    <row r="13" spans="1:74" s="1" customFormat="1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210"/>
      <c r="BS13" s="14" t="s">
        <v>6</v>
      </c>
    </row>
    <row r="14" spans="1:74" ht="12.75">
      <c r="B14" s="17"/>
      <c r="E14" s="215" t="s">
        <v>29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4" t="s">
        <v>27</v>
      </c>
      <c r="AN14" s="26" t="s">
        <v>29</v>
      </c>
      <c r="AR14" s="17"/>
      <c r="BE14" s="210"/>
      <c r="BS14" s="14" t="s">
        <v>6</v>
      </c>
    </row>
    <row r="15" spans="1:74" s="1" customFormat="1" ht="6.95" customHeight="1">
      <c r="B15" s="17"/>
      <c r="AR15" s="17"/>
      <c r="BE15" s="210"/>
      <c r="BS15" s="14" t="s">
        <v>3</v>
      </c>
    </row>
    <row r="16" spans="1:74" s="1" customFormat="1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210"/>
      <c r="BS16" s="14" t="s">
        <v>3</v>
      </c>
    </row>
    <row r="17" spans="1:71" s="1" customFormat="1" ht="18.399999999999999" customHeight="1">
      <c r="B17" s="17"/>
      <c r="E17" s="22" t="s">
        <v>31</v>
      </c>
      <c r="AK17" s="24" t="s">
        <v>27</v>
      </c>
      <c r="AN17" s="22" t="s">
        <v>1</v>
      </c>
      <c r="AR17" s="17"/>
      <c r="BE17" s="210"/>
      <c r="BS17" s="14" t="s">
        <v>32</v>
      </c>
    </row>
    <row r="18" spans="1:71" s="1" customFormat="1" ht="6.95" customHeight="1">
      <c r="B18" s="17"/>
      <c r="AR18" s="17"/>
      <c r="BE18" s="210"/>
      <c r="BS18" s="14" t="s">
        <v>6</v>
      </c>
    </row>
    <row r="19" spans="1:71" s="1" customFormat="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210"/>
      <c r="BS19" s="14" t="s">
        <v>6</v>
      </c>
    </row>
    <row r="20" spans="1:71" s="1" customFormat="1" ht="18.399999999999999" customHeight="1">
      <c r="B20" s="17"/>
      <c r="E20" s="22" t="s">
        <v>31</v>
      </c>
      <c r="AK20" s="24" t="s">
        <v>27</v>
      </c>
      <c r="AN20" s="22" t="s">
        <v>1</v>
      </c>
      <c r="AR20" s="17"/>
      <c r="BE20" s="210"/>
      <c r="BS20" s="14" t="s">
        <v>32</v>
      </c>
    </row>
    <row r="21" spans="1:71" s="1" customFormat="1" ht="6.95" customHeight="1">
      <c r="B21" s="17"/>
      <c r="AR21" s="17"/>
      <c r="BE21" s="210"/>
    </row>
    <row r="22" spans="1:71" s="1" customFormat="1" ht="12" customHeight="1">
      <c r="B22" s="17"/>
      <c r="D22" s="24" t="s">
        <v>34</v>
      </c>
      <c r="AR22" s="17"/>
      <c r="BE22" s="210"/>
    </row>
    <row r="23" spans="1:71" s="1" customFormat="1" ht="16.5" customHeight="1">
      <c r="B23" s="17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7"/>
      <c r="BE23" s="210"/>
    </row>
    <row r="24" spans="1:71" s="1" customFormat="1" ht="6.95" customHeight="1">
      <c r="B24" s="17"/>
      <c r="AR24" s="17"/>
      <c r="BE24" s="210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10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8">
        <f>ROUND(AG94,2)</f>
        <v>0</v>
      </c>
      <c r="AL26" s="219"/>
      <c r="AM26" s="219"/>
      <c r="AN26" s="219"/>
      <c r="AO26" s="219"/>
      <c r="AP26" s="29"/>
      <c r="AQ26" s="29"/>
      <c r="AR26" s="30"/>
      <c r="BE26" s="210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10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0" t="s">
        <v>36</v>
      </c>
      <c r="M28" s="220"/>
      <c r="N28" s="220"/>
      <c r="O28" s="220"/>
      <c r="P28" s="220"/>
      <c r="Q28" s="29"/>
      <c r="R28" s="29"/>
      <c r="S28" s="29"/>
      <c r="T28" s="29"/>
      <c r="U28" s="29"/>
      <c r="V28" s="29"/>
      <c r="W28" s="220" t="s">
        <v>37</v>
      </c>
      <c r="X28" s="220"/>
      <c r="Y28" s="220"/>
      <c r="Z28" s="220"/>
      <c r="AA28" s="220"/>
      <c r="AB28" s="220"/>
      <c r="AC28" s="220"/>
      <c r="AD28" s="220"/>
      <c r="AE28" s="220"/>
      <c r="AF28" s="29"/>
      <c r="AG28" s="29"/>
      <c r="AH28" s="29"/>
      <c r="AI28" s="29"/>
      <c r="AJ28" s="29"/>
      <c r="AK28" s="220" t="s">
        <v>38</v>
      </c>
      <c r="AL28" s="220"/>
      <c r="AM28" s="220"/>
      <c r="AN28" s="220"/>
      <c r="AO28" s="220"/>
      <c r="AP28" s="29"/>
      <c r="AQ28" s="29"/>
      <c r="AR28" s="30"/>
      <c r="BE28" s="210"/>
    </row>
    <row r="29" spans="1:71" s="3" customFormat="1" ht="14.45" customHeight="1">
      <c r="B29" s="34"/>
      <c r="D29" s="24" t="s">
        <v>39</v>
      </c>
      <c r="F29" s="24" t="s">
        <v>40</v>
      </c>
      <c r="L29" s="223">
        <v>0.21</v>
      </c>
      <c r="M29" s="222"/>
      <c r="N29" s="222"/>
      <c r="O29" s="222"/>
      <c r="P29" s="222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K29" s="221">
        <f>ROUND(AV94, 2)</f>
        <v>0</v>
      </c>
      <c r="AL29" s="222"/>
      <c r="AM29" s="222"/>
      <c r="AN29" s="222"/>
      <c r="AO29" s="222"/>
      <c r="AR29" s="34"/>
      <c r="BE29" s="211"/>
    </row>
    <row r="30" spans="1:71" s="3" customFormat="1" ht="14.45" customHeight="1">
      <c r="B30" s="34"/>
      <c r="F30" s="24" t="s">
        <v>41</v>
      </c>
      <c r="L30" s="223">
        <v>0.15</v>
      </c>
      <c r="M30" s="222"/>
      <c r="N30" s="222"/>
      <c r="O30" s="222"/>
      <c r="P30" s="222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K30" s="221">
        <f>ROUND(AW94, 2)</f>
        <v>0</v>
      </c>
      <c r="AL30" s="222"/>
      <c r="AM30" s="222"/>
      <c r="AN30" s="222"/>
      <c r="AO30" s="222"/>
      <c r="AR30" s="34"/>
      <c r="BE30" s="211"/>
    </row>
    <row r="31" spans="1:71" s="3" customFormat="1" ht="14.45" hidden="1" customHeight="1">
      <c r="B31" s="34"/>
      <c r="F31" s="24" t="s">
        <v>42</v>
      </c>
      <c r="L31" s="223">
        <v>0.21</v>
      </c>
      <c r="M31" s="222"/>
      <c r="N31" s="222"/>
      <c r="O31" s="222"/>
      <c r="P31" s="222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K31" s="221">
        <v>0</v>
      </c>
      <c r="AL31" s="222"/>
      <c r="AM31" s="222"/>
      <c r="AN31" s="222"/>
      <c r="AO31" s="222"/>
      <c r="AR31" s="34"/>
      <c r="BE31" s="211"/>
    </row>
    <row r="32" spans="1:71" s="3" customFormat="1" ht="14.45" hidden="1" customHeight="1">
      <c r="B32" s="34"/>
      <c r="F32" s="24" t="s">
        <v>43</v>
      </c>
      <c r="L32" s="223">
        <v>0.15</v>
      </c>
      <c r="M32" s="222"/>
      <c r="N32" s="222"/>
      <c r="O32" s="222"/>
      <c r="P32" s="222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21">
        <v>0</v>
      </c>
      <c r="AL32" s="222"/>
      <c r="AM32" s="222"/>
      <c r="AN32" s="222"/>
      <c r="AO32" s="222"/>
      <c r="AR32" s="34"/>
      <c r="BE32" s="211"/>
    </row>
    <row r="33" spans="1:57" s="3" customFormat="1" ht="14.45" hidden="1" customHeight="1">
      <c r="B33" s="34"/>
      <c r="F33" s="24" t="s">
        <v>44</v>
      </c>
      <c r="L33" s="223">
        <v>0</v>
      </c>
      <c r="M33" s="222"/>
      <c r="N33" s="222"/>
      <c r="O33" s="222"/>
      <c r="P33" s="222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21">
        <v>0</v>
      </c>
      <c r="AL33" s="222"/>
      <c r="AM33" s="222"/>
      <c r="AN33" s="222"/>
      <c r="AO33" s="222"/>
      <c r="AR33" s="34"/>
      <c r="BE33" s="211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10"/>
    </row>
    <row r="35" spans="1:57" s="2" customFormat="1" ht="25.9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27" t="s">
        <v>47</v>
      </c>
      <c r="Y35" s="225"/>
      <c r="Z35" s="225"/>
      <c r="AA35" s="225"/>
      <c r="AB35" s="225"/>
      <c r="AC35" s="37"/>
      <c r="AD35" s="37"/>
      <c r="AE35" s="37"/>
      <c r="AF35" s="37"/>
      <c r="AG35" s="37"/>
      <c r="AH35" s="37"/>
      <c r="AI35" s="37"/>
      <c r="AJ35" s="37"/>
      <c r="AK35" s="224">
        <f>SUM(AK26:AK33)</f>
        <v>0</v>
      </c>
      <c r="AL35" s="225"/>
      <c r="AM35" s="225"/>
      <c r="AN35" s="225"/>
      <c r="AO35" s="226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2019</v>
      </c>
      <c r="AR84" s="48"/>
    </row>
    <row r="85" spans="1:91" s="5" customFormat="1" ht="36.950000000000003" customHeight="1">
      <c r="B85" s="49"/>
      <c r="C85" s="50" t="s">
        <v>16</v>
      </c>
      <c r="L85" s="190" t="str">
        <f>K6</f>
        <v>Mlynářova vila Karviná - rekonstrukce budovy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Karviná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92" t="str">
        <f>IF(AN8= "","",AN8)</f>
        <v>14. 12. 2019</v>
      </c>
      <c r="AN87" s="19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Slezské vzdělávací centrum s.r.o.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30</v>
      </c>
      <c r="AJ89" s="29"/>
      <c r="AK89" s="29"/>
      <c r="AL89" s="29"/>
      <c r="AM89" s="193" t="str">
        <f>IF(E17="","",E17)</f>
        <v xml:space="preserve">Ing. Bronislav Wijacki </v>
      </c>
      <c r="AN89" s="194"/>
      <c r="AO89" s="194"/>
      <c r="AP89" s="194"/>
      <c r="AQ89" s="29"/>
      <c r="AR89" s="30"/>
      <c r="AS89" s="195" t="s">
        <v>55</v>
      </c>
      <c r="AT89" s="19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33</v>
      </c>
      <c r="AJ90" s="29"/>
      <c r="AK90" s="29"/>
      <c r="AL90" s="29"/>
      <c r="AM90" s="193" t="str">
        <f>IF(E20="","",E20)</f>
        <v xml:space="preserve">Ing. Bronislav Wijacki </v>
      </c>
      <c r="AN90" s="194"/>
      <c r="AO90" s="194"/>
      <c r="AP90" s="194"/>
      <c r="AQ90" s="29"/>
      <c r="AR90" s="30"/>
      <c r="AS90" s="197"/>
      <c r="AT90" s="19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7"/>
      <c r="AT91" s="19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9" t="s">
        <v>56</v>
      </c>
      <c r="D92" s="200"/>
      <c r="E92" s="200"/>
      <c r="F92" s="200"/>
      <c r="G92" s="200"/>
      <c r="H92" s="57"/>
      <c r="I92" s="202" t="s">
        <v>57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1" t="s">
        <v>58</v>
      </c>
      <c r="AH92" s="200"/>
      <c r="AI92" s="200"/>
      <c r="AJ92" s="200"/>
      <c r="AK92" s="200"/>
      <c r="AL92" s="200"/>
      <c r="AM92" s="200"/>
      <c r="AN92" s="202" t="s">
        <v>59</v>
      </c>
      <c r="AO92" s="200"/>
      <c r="AP92" s="203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7">
        <f>ROUND(SUM(AG95:AG99),2)</f>
        <v>0</v>
      </c>
      <c r="AH94" s="207"/>
      <c r="AI94" s="207"/>
      <c r="AJ94" s="207"/>
      <c r="AK94" s="207"/>
      <c r="AL94" s="207"/>
      <c r="AM94" s="207"/>
      <c r="AN94" s="208">
        <f t="shared" ref="AN94:AN99" si="0">SUM(AG94,AT94)</f>
        <v>0</v>
      </c>
      <c r="AO94" s="208"/>
      <c r="AP94" s="208"/>
      <c r="AQ94" s="69" t="s">
        <v>1</v>
      </c>
      <c r="AR94" s="65"/>
      <c r="AS94" s="70">
        <f>ROUND(SUM(AS95:AS99),2)</f>
        <v>0</v>
      </c>
      <c r="AT94" s="71">
        <f t="shared" ref="AT94:AT99" si="1">ROUND(SUM(AV94:AW94),2)</f>
        <v>0</v>
      </c>
      <c r="AU94" s="72">
        <f>ROUND(SUM(AU95:AU99),5)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ROUND(SUM(AZ95:AZ99),2)</f>
        <v>0</v>
      </c>
      <c r="BA94" s="71">
        <f>ROUND(SUM(BA95:BA99),2)</f>
        <v>0</v>
      </c>
      <c r="BB94" s="71">
        <f>ROUND(SUM(BB95:BB99),2)</f>
        <v>0</v>
      </c>
      <c r="BC94" s="71">
        <f>ROUND(SUM(BC95:BC99),2)</f>
        <v>0</v>
      </c>
      <c r="BD94" s="73">
        <f>ROUND(SUM(BD95:BD99),2)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A95" s="76" t="s">
        <v>79</v>
      </c>
      <c r="B95" s="77"/>
      <c r="C95" s="78"/>
      <c r="D95" s="204" t="s">
        <v>80</v>
      </c>
      <c r="E95" s="204"/>
      <c r="F95" s="204"/>
      <c r="G95" s="204"/>
      <c r="H95" s="204"/>
      <c r="I95" s="79"/>
      <c r="J95" s="204" t="s">
        <v>81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5">
        <f>'1 - Stavební práce'!J30</f>
        <v>0</v>
      </c>
      <c r="AH95" s="206"/>
      <c r="AI95" s="206"/>
      <c r="AJ95" s="206"/>
      <c r="AK95" s="206"/>
      <c r="AL95" s="206"/>
      <c r="AM95" s="206"/>
      <c r="AN95" s="205">
        <f t="shared" si="0"/>
        <v>0</v>
      </c>
      <c r="AO95" s="206"/>
      <c r="AP95" s="206"/>
      <c r="AQ95" s="80" t="s">
        <v>82</v>
      </c>
      <c r="AR95" s="77"/>
      <c r="AS95" s="81">
        <v>0</v>
      </c>
      <c r="AT95" s="82">
        <f t="shared" si="1"/>
        <v>0</v>
      </c>
      <c r="AU95" s="83">
        <f>'1 - Stavební práce'!P145</f>
        <v>0</v>
      </c>
      <c r="AV95" s="82">
        <f>'1 - Stavební práce'!J33</f>
        <v>0</v>
      </c>
      <c r="AW95" s="82">
        <f>'1 - Stavební práce'!J34</f>
        <v>0</v>
      </c>
      <c r="AX95" s="82">
        <f>'1 - Stavební práce'!J35</f>
        <v>0</v>
      </c>
      <c r="AY95" s="82">
        <f>'1 - Stavební práce'!J36</f>
        <v>0</v>
      </c>
      <c r="AZ95" s="82">
        <f>'1 - Stavební práce'!F33</f>
        <v>0</v>
      </c>
      <c r="BA95" s="82">
        <f>'1 - Stavební práce'!F34</f>
        <v>0</v>
      </c>
      <c r="BB95" s="82">
        <f>'1 - Stavební práce'!F35</f>
        <v>0</v>
      </c>
      <c r="BC95" s="82">
        <f>'1 - Stavební práce'!F36</f>
        <v>0</v>
      </c>
      <c r="BD95" s="84">
        <f>'1 - Stavební práce'!F37</f>
        <v>0</v>
      </c>
      <c r="BT95" s="85" t="s">
        <v>80</v>
      </c>
      <c r="BV95" s="85" t="s">
        <v>77</v>
      </c>
      <c r="BW95" s="85" t="s">
        <v>83</v>
      </c>
      <c r="BX95" s="85" t="s">
        <v>4</v>
      </c>
      <c r="CL95" s="85" t="s">
        <v>1</v>
      </c>
      <c r="CM95" s="85" t="s">
        <v>84</v>
      </c>
    </row>
    <row r="96" spans="1:91" s="7" customFormat="1" ht="16.5" customHeight="1">
      <c r="A96" s="76" t="s">
        <v>79</v>
      </c>
      <c r="B96" s="77"/>
      <c r="C96" s="78"/>
      <c r="D96" s="204" t="s">
        <v>84</v>
      </c>
      <c r="E96" s="204"/>
      <c r="F96" s="204"/>
      <c r="G96" s="204"/>
      <c r="H96" s="204"/>
      <c r="I96" s="79"/>
      <c r="J96" s="204" t="s">
        <v>85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5">
        <f>'2 - Vytápění '!J30</f>
        <v>0</v>
      </c>
      <c r="AH96" s="206"/>
      <c r="AI96" s="206"/>
      <c r="AJ96" s="206"/>
      <c r="AK96" s="206"/>
      <c r="AL96" s="206"/>
      <c r="AM96" s="206"/>
      <c r="AN96" s="205">
        <f t="shared" si="0"/>
        <v>0</v>
      </c>
      <c r="AO96" s="206"/>
      <c r="AP96" s="206"/>
      <c r="AQ96" s="80" t="s">
        <v>82</v>
      </c>
      <c r="AR96" s="77"/>
      <c r="AS96" s="81">
        <v>0</v>
      </c>
      <c r="AT96" s="82">
        <f t="shared" si="1"/>
        <v>0</v>
      </c>
      <c r="AU96" s="83">
        <f>'2 - Vytápění '!P128</f>
        <v>0</v>
      </c>
      <c r="AV96" s="82">
        <f>'2 - Vytápění '!J33</f>
        <v>0</v>
      </c>
      <c r="AW96" s="82">
        <f>'2 - Vytápění '!J34</f>
        <v>0</v>
      </c>
      <c r="AX96" s="82">
        <f>'2 - Vytápění '!J35</f>
        <v>0</v>
      </c>
      <c r="AY96" s="82">
        <f>'2 - Vytápění '!J36</f>
        <v>0</v>
      </c>
      <c r="AZ96" s="82">
        <f>'2 - Vytápění '!F33</f>
        <v>0</v>
      </c>
      <c r="BA96" s="82">
        <f>'2 - Vytápění '!F34</f>
        <v>0</v>
      </c>
      <c r="BB96" s="82">
        <f>'2 - Vytápění '!F35</f>
        <v>0</v>
      </c>
      <c r="BC96" s="82">
        <f>'2 - Vytápění '!F36</f>
        <v>0</v>
      </c>
      <c r="BD96" s="84">
        <f>'2 - Vytápění '!F37</f>
        <v>0</v>
      </c>
      <c r="BT96" s="85" t="s">
        <v>80</v>
      </c>
      <c r="BV96" s="85" t="s">
        <v>77</v>
      </c>
      <c r="BW96" s="85" t="s">
        <v>86</v>
      </c>
      <c r="BX96" s="85" t="s">
        <v>4</v>
      </c>
      <c r="CL96" s="85" t="s">
        <v>1</v>
      </c>
      <c r="CM96" s="85" t="s">
        <v>84</v>
      </c>
    </row>
    <row r="97" spans="1:91" s="7" customFormat="1" ht="16.5" customHeight="1">
      <c r="A97" s="76" t="s">
        <v>79</v>
      </c>
      <c r="B97" s="77"/>
      <c r="C97" s="78"/>
      <c r="D97" s="204" t="s">
        <v>87</v>
      </c>
      <c r="E97" s="204"/>
      <c r="F97" s="204"/>
      <c r="G97" s="204"/>
      <c r="H97" s="204"/>
      <c r="I97" s="79"/>
      <c r="J97" s="204" t="s">
        <v>88</v>
      </c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5">
        <f>'3 - Elektroinstalace '!J30</f>
        <v>0</v>
      </c>
      <c r="AH97" s="206"/>
      <c r="AI97" s="206"/>
      <c r="AJ97" s="206"/>
      <c r="AK97" s="206"/>
      <c r="AL97" s="206"/>
      <c r="AM97" s="206"/>
      <c r="AN97" s="205">
        <f t="shared" si="0"/>
        <v>0</v>
      </c>
      <c r="AO97" s="206"/>
      <c r="AP97" s="206"/>
      <c r="AQ97" s="80" t="s">
        <v>82</v>
      </c>
      <c r="AR97" s="77"/>
      <c r="AS97" s="81">
        <v>0</v>
      </c>
      <c r="AT97" s="82">
        <f t="shared" si="1"/>
        <v>0</v>
      </c>
      <c r="AU97" s="83">
        <f>'3 - Elektroinstalace '!P118</f>
        <v>0</v>
      </c>
      <c r="AV97" s="82">
        <f>'3 - Elektroinstalace '!J33</f>
        <v>0</v>
      </c>
      <c r="AW97" s="82">
        <f>'3 - Elektroinstalace '!J34</f>
        <v>0</v>
      </c>
      <c r="AX97" s="82">
        <f>'3 - Elektroinstalace '!J35</f>
        <v>0</v>
      </c>
      <c r="AY97" s="82">
        <f>'3 - Elektroinstalace '!J36</f>
        <v>0</v>
      </c>
      <c r="AZ97" s="82">
        <f>'3 - Elektroinstalace '!F33</f>
        <v>0</v>
      </c>
      <c r="BA97" s="82">
        <f>'3 - Elektroinstalace '!F34</f>
        <v>0</v>
      </c>
      <c r="BB97" s="82">
        <f>'3 - Elektroinstalace '!F35</f>
        <v>0</v>
      </c>
      <c r="BC97" s="82">
        <f>'3 - Elektroinstalace '!F36</f>
        <v>0</v>
      </c>
      <c r="BD97" s="84">
        <f>'3 - Elektroinstalace '!F37</f>
        <v>0</v>
      </c>
      <c r="BT97" s="85" t="s">
        <v>80</v>
      </c>
      <c r="BV97" s="85" t="s">
        <v>77</v>
      </c>
      <c r="BW97" s="85" t="s">
        <v>89</v>
      </c>
      <c r="BX97" s="85" t="s">
        <v>4</v>
      </c>
      <c r="CL97" s="85" t="s">
        <v>1</v>
      </c>
      <c r="CM97" s="85" t="s">
        <v>84</v>
      </c>
    </row>
    <row r="98" spans="1:91" s="7" customFormat="1" ht="16.5" customHeight="1">
      <c r="A98" s="76" t="s">
        <v>79</v>
      </c>
      <c r="B98" s="77"/>
      <c r="C98" s="78"/>
      <c r="D98" s="204" t="s">
        <v>90</v>
      </c>
      <c r="E98" s="204"/>
      <c r="F98" s="204"/>
      <c r="G98" s="204"/>
      <c r="H98" s="204"/>
      <c r="I98" s="79"/>
      <c r="J98" s="204" t="s">
        <v>91</v>
      </c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5">
        <f>'4 - Přípojky '!J30</f>
        <v>0</v>
      </c>
      <c r="AH98" s="206"/>
      <c r="AI98" s="206"/>
      <c r="AJ98" s="206"/>
      <c r="AK98" s="206"/>
      <c r="AL98" s="206"/>
      <c r="AM98" s="206"/>
      <c r="AN98" s="205">
        <f t="shared" si="0"/>
        <v>0</v>
      </c>
      <c r="AO98" s="206"/>
      <c r="AP98" s="206"/>
      <c r="AQ98" s="80" t="s">
        <v>82</v>
      </c>
      <c r="AR98" s="77"/>
      <c r="AS98" s="81">
        <v>0</v>
      </c>
      <c r="AT98" s="82">
        <f t="shared" si="1"/>
        <v>0</v>
      </c>
      <c r="AU98" s="83">
        <f>'4 - Přípojky '!P118</f>
        <v>0</v>
      </c>
      <c r="AV98" s="82">
        <f>'4 - Přípojky '!J33</f>
        <v>0</v>
      </c>
      <c r="AW98" s="82">
        <f>'4 - Přípojky '!J34</f>
        <v>0</v>
      </c>
      <c r="AX98" s="82">
        <f>'4 - Přípojky '!J35</f>
        <v>0</v>
      </c>
      <c r="AY98" s="82">
        <f>'4 - Přípojky '!J36</f>
        <v>0</v>
      </c>
      <c r="AZ98" s="82">
        <f>'4 - Přípojky '!F33</f>
        <v>0</v>
      </c>
      <c r="BA98" s="82">
        <f>'4 - Přípojky '!F34</f>
        <v>0</v>
      </c>
      <c r="BB98" s="82">
        <f>'4 - Přípojky '!F35</f>
        <v>0</v>
      </c>
      <c r="BC98" s="82">
        <f>'4 - Přípojky '!F36</f>
        <v>0</v>
      </c>
      <c r="BD98" s="84">
        <f>'4 - Přípojky '!F37</f>
        <v>0</v>
      </c>
      <c r="BT98" s="85" t="s">
        <v>80</v>
      </c>
      <c r="BV98" s="85" t="s">
        <v>77</v>
      </c>
      <c r="BW98" s="85" t="s">
        <v>92</v>
      </c>
      <c r="BX98" s="85" t="s">
        <v>4</v>
      </c>
      <c r="CL98" s="85" t="s">
        <v>1</v>
      </c>
      <c r="CM98" s="85" t="s">
        <v>84</v>
      </c>
    </row>
    <row r="99" spans="1:91" s="7" customFormat="1" ht="16.5" customHeight="1">
      <c r="A99" s="76" t="s">
        <v>79</v>
      </c>
      <c r="B99" s="77"/>
      <c r="C99" s="78"/>
      <c r="D99" s="204" t="s">
        <v>93</v>
      </c>
      <c r="E99" s="204"/>
      <c r="F99" s="204"/>
      <c r="G99" s="204"/>
      <c r="H99" s="204"/>
      <c r="I99" s="79"/>
      <c r="J99" s="204" t="s">
        <v>94</v>
      </c>
      <c r="K99" s="204"/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  <c r="AC99" s="204"/>
      <c r="AD99" s="204"/>
      <c r="AE99" s="204"/>
      <c r="AF99" s="204"/>
      <c r="AG99" s="205">
        <f>'5 - Terénní a sadové úpravy '!J30</f>
        <v>0</v>
      </c>
      <c r="AH99" s="206"/>
      <c r="AI99" s="206"/>
      <c r="AJ99" s="206"/>
      <c r="AK99" s="206"/>
      <c r="AL99" s="206"/>
      <c r="AM99" s="206"/>
      <c r="AN99" s="205">
        <f t="shared" si="0"/>
        <v>0</v>
      </c>
      <c r="AO99" s="206"/>
      <c r="AP99" s="206"/>
      <c r="AQ99" s="80" t="s">
        <v>82</v>
      </c>
      <c r="AR99" s="77"/>
      <c r="AS99" s="86">
        <v>0</v>
      </c>
      <c r="AT99" s="87">
        <f t="shared" si="1"/>
        <v>0</v>
      </c>
      <c r="AU99" s="88">
        <f>'5 - Terénní a sadové úpravy '!P117</f>
        <v>0</v>
      </c>
      <c r="AV99" s="87">
        <f>'5 - Terénní a sadové úpravy '!J33</f>
        <v>0</v>
      </c>
      <c r="AW99" s="87">
        <f>'5 - Terénní a sadové úpravy '!J34</f>
        <v>0</v>
      </c>
      <c r="AX99" s="87">
        <f>'5 - Terénní a sadové úpravy '!J35</f>
        <v>0</v>
      </c>
      <c r="AY99" s="87">
        <f>'5 - Terénní a sadové úpravy '!J36</f>
        <v>0</v>
      </c>
      <c r="AZ99" s="87">
        <f>'5 - Terénní a sadové úpravy '!F33</f>
        <v>0</v>
      </c>
      <c r="BA99" s="87">
        <f>'5 - Terénní a sadové úpravy '!F34</f>
        <v>0</v>
      </c>
      <c r="BB99" s="87">
        <f>'5 - Terénní a sadové úpravy '!F35</f>
        <v>0</v>
      </c>
      <c r="BC99" s="87">
        <f>'5 - Terénní a sadové úpravy '!F36</f>
        <v>0</v>
      </c>
      <c r="BD99" s="89">
        <f>'5 - Terénní a sadové úpravy '!F37</f>
        <v>0</v>
      </c>
      <c r="BT99" s="85" t="s">
        <v>80</v>
      </c>
      <c r="BV99" s="85" t="s">
        <v>77</v>
      </c>
      <c r="BW99" s="85" t="s">
        <v>95</v>
      </c>
      <c r="BX99" s="85" t="s">
        <v>4</v>
      </c>
      <c r="CL99" s="85" t="s">
        <v>1</v>
      </c>
      <c r="CM99" s="85" t="s">
        <v>84</v>
      </c>
    </row>
    <row r="100" spans="1:91" s="2" customFormat="1" ht="30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pans="1:9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1 - Stavební práce'!C2" display="/"/>
    <hyperlink ref="A96" location="'2 - Vytápění '!C2" display="/"/>
    <hyperlink ref="A97" location="'3 - Elektroinstalace '!C2" display="/"/>
    <hyperlink ref="A98" location="'4 - Přípojky '!C2" display="/"/>
    <hyperlink ref="A99" location="'5 - Terénní a sadové úpravy 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43"/>
  <sheetViews>
    <sheetView showGridLines="0" tabSelected="1" topLeftCell="A218" workbookViewId="0">
      <selection activeCell="Z231" sqref="Z23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28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83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96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29" t="str">
        <f>'Rekapitulace stavby'!K6</f>
        <v>Mlynářova vila Karviná - rekonstrukce budovy</v>
      </c>
      <c r="F7" s="230"/>
      <c r="G7" s="230"/>
      <c r="H7" s="230"/>
      <c r="I7" s="90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98</v>
      </c>
      <c r="F9" s="231"/>
      <c r="G9" s="231"/>
      <c r="H9" s="231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14. 12. 2019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9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 t="str">
        <f>'Rekapitulace stavby'!E14</f>
        <v>Vyplň údaj</v>
      </c>
      <c r="F18" s="212"/>
      <c r="G18" s="212"/>
      <c r="H18" s="212"/>
      <c r="I18" s="9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9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31</v>
      </c>
      <c r="F24" s="29"/>
      <c r="G24" s="29"/>
      <c r="H24" s="29"/>
      <c r="I24" s="9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7" t="s">
        <v>1</v>
      </c>
      <c r="F27" s="217"/>
      <c r="G27" s="217"/>
      <c r="H27" s="21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93"/>
      <c r="J30" s="68">
        <f>ROUND(J145,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10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39</v>
      </c>
      <c r="E33" s="24" t="s">
        <v>40</v>
      </c>
      <c r="F33" s="103">
        <f>ROUND((SUM(BE145:BE342)),  2)</f>
        <v>0</v>
      </c>
      <c r="G33" s="29"/>
      <c r="H33" s="29"/>
      <c r="I33" s="104">
        <v>0.21</v>
      </c>
      <c r="J33" s="103">
        <f>ROUND(((SUM(BE145:BE342))*I33),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3">
        <f>ROUND((SUM(BF145:BF342)),  2)</f>
        <v>0</v>
      </c>
      <c r="G34" s="29"/>
      <c r="H34" s="29"/>
      <c r="I34" s="104">
        <v>0.15</v>
      </c>
      <c r="J34" s="103">
        <f>ROUND(((SUM(BF145:BF342))*I34),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3">
        <f>ROUND((SUM(BG145:BG342)),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3">
        <f>ROUND((SUM(BH145:BH342)),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3">
        <f>ROUND((SUM(BI145:BI342)),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45</v>
      </c>
      <c r="E39" s="57"/>
      <c r="F39" s="57"/>
      <c r="G39" s="107" t="s">
        <v>46</v>
      </c>
      <c r="H39" s="108" t="s">
        <v>47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114"/>
      <c r="J61" s="11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114"/>
      <c r="J76" s="11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9" t="str">
        <f>E7</f>
        <v>Mlynářova vila Karviná - rekonstrukce budovy</v>
      </c>
      <c r="F85" s="230"/>
      <c r="G85" s="230"/>
      <c r="H85" s="23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>1 - Stavební práce</v>
      </c>
      <c r="F87" s="231"/>
      <c r="G87" s="231"/>
      <c r="H87" s="231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Karviná </v>
      </c>
      <c r="G89" s="29"/>
      <c r="H89" s="29"/>
      <c r="I89" s="94" t="s">
        <v>22</v>
      </c>
      <c r="J89" s="52" t="str">
        <f>IF(J12="","",J12)</f>
        <v>14. 12. 2019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24</v>
      </c>
      <c r="D91" s="29"/>
      <c r="E91" s="29"/>
      <c r="F91" s="22" t="str">
        <f>E15</f>
        <v xml:space="preserve">Slezské vzdělávací centrum s.r.o. </v>
      </c>
      <c r="G91" s="29"/>
      <c r="H91" s="29"/>
      <c r="I91" s="94" t="s">
        <v>30</v>
      </c>
      <c r="J91" s="27" t="str">
        <f>E21</f>
        <v xml:space="preserve">Ing. Bronislav Wijacki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33</v>
      </c>
      <c r="J92" s="27" t="str">
        <f>E24</f>
        <v xml:space="preserve">Ing. Bronislav Wijacki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100</v>
      </c>
      <c r="D94" s="105"/>
      <c r="E94" s="105"/>
      <c r="F94" s="105"/>
      <c r="G94" s="105"/>
      <c r="H94" s="105"/>
      <c r="I94" s="120"/>
      <c r="J94" s="121" t="s">
        <v>101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102</v>
      </c>
      <c r="D96" s="29"/>
      <c r="E96" s="29"/>
      <c r="F96" s="29"/>
      <c r="G96" s="29"/>
      <c r="H96" s="29"/>
      <c r="I96" s="93"/>
      <c r="J96" s="68">
        <f>J145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2:12" s="9" customFormat="1" ht="24.95" customHeight="1">
      <c r="B97" s="123"/>
      <c r="D97" s="124" t="s">
        <v>104</v>
      </c>
      <c r="E97" s="125"/>
      <c r="F97" s="125"/>
      <c r="G97" s="125"/>
      <c r="H97" s="125"/>
      <c r="I97" s="126"/>
      <c r="J97" s="127">
        <f>J146</f>
        <v>0</v>
      </c>
      <c r="L97" s="123"/>
    </row>
    <row r="98" spans="2:12" s="10" customFormat="1" ht="19.899999999999999" customHeight="1">
      <c r="B98" s="128"/>
      <c r="D98" s="129" t="s">
        <v>105</v>
      </c>
      <c r="E98" s="130"/>
      <c r="F98" s="130"/>
      <c r="G98" s="130"/>
      <c r="H98" s="130"/>
      <c r="I98" s="131"/>
      <c r="J98" s="132">
        <f>J147</f>
        <v>0</v>
      </c>
      <c r="L98" s="128"/>
    </row>
    <row r="99" spans="2:12" s="10" customFormat="1" ht="19.899999999999999" customHeight="1">
      <c r="B99" s="128"/>
      <c r="D99" s="129" t="s">
        <v>106</v>
      </c>
      <c r="E99" s="130"/>
      <c r="F99" s="130"/>
      <c r="G99" s="130"/>
      <c r="H99" s="130"/>
      <c r="I99" s="131"/>
      <c r="J99" s="132">
        <f>J150</f>
        <v>0</v>
      </c>
      <c r="L99" s="128"/>
    </row>
    <row r="100" spans="2:12" s="10" customFormat="1" ht="19.899999999999999" customHeight="1">
      <c r="B100" s="128"/>
      <c r="D100" s="129" t="s">
        <v>107</v>
      </c>
      <c r="E100" s="130"/>
      <c r="F100" s="130"/>
      <c r="G100" s="130"/>
      <c r="H100" s="130"/>
      <c r="I100" s="131"/>
      <c r="J100" s="132">
        <f>J157</f>
        <v>0</v>
      </c>
      <c r="L100" s="128"/>
    </row>
    <row r="101" spans="2:12" s="10" customFormat="1" ht="19.899999999999999" customHeight="1">
      <c r="B101" s="128"/>
      <c r="D101" s="129" t="s">
        <v>108</v>
      </c>
      <c r="E101" s="130"/>
      <c r="F101" s="130"/>
      <c r="G101" s="130"/>
      <c r="H101" s="130"/>
      <c r="I101" s="131"/>
      <c r="J101" s="132">
        <f>J169</f>
        <v>0</v>
      </c>
      <c r="L101" s="128"/>
    </row>
    <row r="102" spans="2:12" s="10" customFormat="1" ht="19.899999999999999" customHeight="1">
      <c r="B102" s="128"/>
      <c r="D102" s="129" t="s">
        <v>109</v>
      </c>
      <c r="E102" s="130"/>
      <c r="F102" s="130"/>
      <c r="G102" s="130"/>
      <c r="H102" s="130"/>
      <c r="I102" s="131"/>
      <c r="J102" s="132">
        <f>J196</f>
        <v>0</v>
      </c>
      <c r="L102" s="128"/>
    </row>
    <row r="103" spans="2:12" s="10" customFormat="1" ht="19.899999999999999" customHeight="1">
      <c r="B103" s="128"/>
      <c r="D103" s="129" t="s">
        <v>110</v>
      </c>
      <c r="E103" s="130"/>
      <c r="F103" s="130"/>
      <c r="G103" s="130"/>
      <c r="H103" s="130"/>
      <c r="I103" s="131"/>
      <c r="J103" s="132">
        <f>J203</f>
        <v>0</v>
      </c>
      <c r="L103" s="128"/>
    </row>
    <row r="104" spans="2:12" s="9" customFormat="1" ht="24.95" customHeight="1">
      <c r="B104" s="123"/>
      <c r="D104" s="124" t="s">
        <v>111</v>
      </c>
      <c r="E104" s="125"/>
      <c r="F104" s="125"/>
      <c r="G104" s="125"/>
      <c r="H104" s="125"/>
      <c r="I104" s="126"/>
      <c r="J104" s="127">
        <f>J205</f>
        <v>0</v>
      </c>
      <c r="L104" s="123"/>
    </row>
    <row r="105" spans="2:12" s="10" customFormat="1" ht="19.899999999999999" customHeight="1">
      <c r="B105" s="128"/>
      <c r="D105" s="129" t="s">
        <v>112</v>
      </c>
      <c r="E105" s="130"/>
      <c r="F105" s="130"/>
      <c r="G105" s="130"/>
      <c r="H105" s="130"/>
      <c r="I105" s="131"/>
      <c r="J105" s="132">
        <f>J206</f>
        <v>0</v>
      </c>
      <c r="L105" s="128"/>
    </row>
    <row r="106" spans="2:12" s="10" customFormat="1" ht="19.899999999999999" customHeight="1">
      <c r="B106" s="128"/>
      <c r="D106" s="129" t="s">
        <v>113</v>
      </c>
      <c r="E106" s="130"/>
      <c r="F106" s="130"/>
      <c r="G106" s="130"/>
      <c r="H106" s="130"/>
      <c r="I106" s="131"/>
      <c r="J106" s="132">
        <f>J212</f>
        <v>0</v>
      </c>
      <c r="L106" s="128"/>
    </row>
    <row r="107" spans="2:12" s="10" customFormat="1" ht="19.899999999999999" customHeight="1">
      <c r="B107" s="128"/>
      <c r="D107" s="129" t="s">
        <v>114</v>
      </c>
      <c r="E107" s="130"/>
      <c r="F107" s="130"/>
      <c r="G107" s="130"/>
      <c r="H107" s="130"/>
      <c r="I107" s="131"/>
      <c r="J107" s="132">
        <f>J221</f>
        <v>0</v>
      </c>
      <c r="L107" s="128"/>
    </row>
    <row r="108" spans="2:12" s="10" customFormat="1" ht="19.899999999999999" customHeight="1">
      <c r="B108" s="128"/>
      <c r="D108" s="129" t="s">
        <v>115</v>
      </c>
      <c r="E108" s="130"/>
      <c r="F108" s="130"/>
      <c r="G108" s="130"/>
      <c r="H108" s="130"/>
      <c r="I108" s="131"/>
      <c r="J108" s="132">
        <f>J225</f>
        <v>0</v>
      </c>
      <c r="L108" s="128"/>
    </row>
    <row r="109" spans="2:12" s="10" customFormat="1" ht="19.899999999999999" customHeight="1">
      <c r="B109" s="128"/>
      <c r="D109" s="129" t="s">
        <v>116</v>
      </c>
      <c r="E109" s="130"/>
      <c r="F109" s="130"/>
      <c r="G109" s="130"/>
      <c r="H109" s="130"/>
      <c r="I109" s="131"/>
      <c r="J109" s="132">
        <f>J228</f>
        <v>0</v>
      </c>
      <c r="L109" s="128"/>
    </row>
    <row r="110" spans="2:12" s="10" customFormat="1" ht="19.899999999999999" customHeight="1">
      <c r="B110" s="128"/>
      <c r="D110" s="129" t="s">
        <v>117</v>
      </c>
      <c r="E110" s="130"/>
      <c r="F110" s="130"/>
      <c r="G110" s="130"/>
      <c r="H110" s="130"/>
      <c r="I110" s="131"/>
      <c r="J110" s="132">
        <f>J233</f>
        <v>0</v>
      </c>
      <c r="L110" s="128"/>
    </row>
    <row r="111" spans="2:12" s="10" customFormat="1" ht="19.899999999999999" customHeight="1">
      <c r="B111" s="128"/>
      <c r="D111" s="129" t="s">
        <v>118</v>
      </c>
      <c r="E111" s="130"/>
      <c r="F111" s="130"/>
      <c r="G111" s="130"/>
      <c r="H111" s="130"/>
      <c r="I111" s="131"/>
      <c r="J111" s="132">
        <f>J235</f>
        <v>0</v>
      </c>
      <c r="L111" s="128"/>
    </row>
    <row r="112" spans="2:12" s="10" customFormat="1" ht="19.899999999999999" customHeight="1">
      <c r="B112" s="128"/>
      <c r="D112" s="129" t="s">
        <v>119</v>
      </c>
      <c r="E112" s="130"/>
      <c r="F112" s="130"/>
      <c r="G112" s="130"/>
      <c r="H112" s="130"/>
      <c r="I112" s="131"/>
      <c r="J112" s="132">
        <f>J257</f>
        <v>0</v>
      </c>
      <c r="L112" s="128"/>
    </row>
    <row r="113" spans="1:31" s="10" customFormat="1" ht="19.899999999999999" customHeight="1">
      <c r="B113" s="128"/>
      <c r="D113" s="129" t="s">
        <v>120</v>
      </c>
      <c r="E113" s="130"/>
      <c r="F113" s="130"/>
      <c r="G113" s="130"/>
      <c r="H113" s="130"/>
      <c r="I113" s="131"/>
      <c r="J113" s="132">
        <f>J264</f>
        <v>0</v>
      </c>
      <c r="L113" s="128"/>
    </row>
    <row r="114" spans="1:31" s="10" customFormat="1" ht="19.899999999999999" customHeight="1">
      <c r="B114" s="128"/>
      <c r="D114" s="129" t="s">
        <v>121</v>
      </c>
      <c r="E114" s="130"/>
      <c r="F114" s="130"/>
      <c r="G114" s="130"/>
      <c r="H114" s="130"/>
      <c r="I114" s="131"/>
      <c r="J114" s="132">
        <f>J271</f>
        <v>0</v>
      </c>
      <c r="L114" s="128"/>
    </row>
    <row r="115" spans="1:31" s="10" customFormat="1" ht="19.899999999999999" customHeight="1">
      <c r="B115" s="128"/>
      <c r="D115" s="129" t="s">
        <v>122</v>
      </c>
      <c r="E115" s="130"/>
      <c r="F115" s="130"/>
      <c r="G115" s="130"/>
      <c r="H115" s="130"/>
      <c r="I115" s="131"/>
      <c r="J115" s="132">
        <f>J275</f>
        <v>0</v>
      </c>
      <c r="L115" s="128"/>
    </row>
    <row r="116" spans="1:31" s="10" customFormat="1" ht="19.899999999999999" customHeight="1">
      <c r="B116" s="128"/>
      <c r="D116" s="129" t="s">
        <v>123</v>
      </c>
      <c r="E116" s="130"/>
      <c r="F116" s="130"/>
      <c r="G116" s="130"/>
      <c r="H116" s="130"/>
      <c r="I116" s="131"/>
      <c r="J116" s="132">
        <f>J300</f>
        <v>0</v>
      </c>
      <c r="L116" s="128"/>
    </row>
    <row r="117" spans="1:31" s="10" customFormat="1" ht="19.899999999999999" customHeight="1">
      <c r="B117" s="128"/>
      <c r="D117" s="129" t="s">
        <v>124</v>
      </c>
      <c r="E117" s="130"/>
      <c r="F117" s="130"/>
      <c r="G117" s="130"/>
      <c r="H117" s="130"/>
      <c r="I117" s="131"/>
      <c r="J117" s="132">
        <f>J302</f>
        <v>0</v>
      </c>
      <c r="L117" s="128"/>
    </row>
    <row r="118" spans="1:31" s="10" customFormat="1" ht="19.899999999999999" customHeight="1">
      <c r="B118" s="128"/>
      <c r="D118" s="129" t="s">
        <v>125</v>
      </c>
      <c r="E118" s="130"/>
      <c r="F118" s="130"/>
      <c r="G118" s="130"/>
      <c r="H118" s="130"/>
      <c r="I118" s="131"/>
      <c r="J118" s="132">
        <f>J313</f>
        <v>0</v>
      </c>
      <c r="L118" s="128"/>
    </row>
    <row r="119" spans="1:31" s="10" customFormat="1" ht="19.899999999999999" customHeight="1">
      <c r="B119" s="128"/>
      <c r="D119" s="129" t="s">
        <v>126</v>
      </c>
      <c r="E119" s="130"/>
      <c r="F119" s="130"/>
      <c r="G119" s="130"/>
      <c r="H119" s="130"/>
      <c r="I119" s="131"/>
      <c r="J119" s="132">
        <f>J315</f>
        <v>0</v>
      </c>
      <c r="L119" s="128"/>
    </row>
    <row r="120" spans="1:31" s="10" customFormat="1" ht="19.899999999999999" customHeight="1">
      <c r="B120" s="128"/>
      <c r="D120" s="129" t="s">
        <v>127</v>
      </c>
      <c r="E120" s="130"/>
      <c r="F120" s="130"/>
      <c r="G120" s="130"/>
      <c r="H120" s="130"/>
      <c r="I120" s="131"/>
      <c r="J120" s="132">
        <f>J322</f>
        <v>0</v>
      </c>
      <c r="L120" s="128"/>
    </row>
    <row r="121" spans="1:31" s="10" customFormat="1" ht="19.899999999999999" customHeight="1">
      <c r="B121" s="128"/>
      <c r="D121" s="129" t="s">
        <v>128</v>
      </c>
      <c r="E121" s="130"/>
      <c r="F121" s="130"/>
      <c r="G121" s="130"/>
      <c r="H121" s="130"/>
      <c r="I121" s="131"/>
      <c r="J121" s="132">
        <f>J329</f>
        <v>0</v>
      </c>
      <c r="L121" s="128"/>
    </row>
    <row r="122" spans="1:31" s="10" customFormat="1" ht="19.899999999999999" customHeight="1">
      <c r="B122" s="128"/>
      <c r="D122" s="129" t="s">
        <v>129</v>
      </c>
      <c r="E122" s="130"/>
      <c r="F122" s="130"/>
      <c r="G122" s="130"/>
      <c r="H122" s="130"/>
      <c r="I122" s="131"/>
      <c r="J122" s="132">
        <f>J334</f>
        <v>0</v>
      </c>
      <c r="L122" s="128"/>
    </row>
    <row r="123" spans="1:31" s="10" customFormat="1" ht="19.899999999999999" customHeight="1">
      <c r="B123" s="128"/>
      <c r="D123" s="129" t="s">
        <v>130</v>
      </c>
      <c r="E123" s="130"/>
      <c r="F123" s="130"/>
      <c r="G123" s="130"/>
      <c r="H123" s="130"/>
      <c r="I123" s="131"/>
      <c r="J123" s="132">
        <f>J337</f>
        <v>0</v>
      </c>
      <c r="L123" s="128"/>
    </row>
    <row r="124" spans="1:31" s="9" customFormat="1" ht="24.95" customHeight="1">
      <c r="B124" s="123"/>
      <c r="D124" s="124" t="s">
        <v>131</v>
      </c>
      <c r="E124" s="125"/>
      <c r="F124" s="125"/>
      <c r="G124" s="125"/>
      <c r="H124" s="125"/>
      <c r="I124" s="126"/>
      <c r="J124" s="127">
        <f>J340</f>
        <v>0</v>
      </c>
      <c r="L124" s="123"/>
    </row>
    <row r="125" spans="1:31" s="10" customFormat="1" ht="19.899999999999999" customHeight="1">
      <c r="B125" s="128"/>
      <c r="D125" s="129" t="s">
        <v>132</v>
      </c>
      <c r="E125" s="130"/>
      <c r="F125" s="130"/>
      <c r="G125" s="130"/>
      <c r="H125" s="130"/>
      <c r="I125" s="131"/>
      <c r="J125" s="132">
        <f>J341</f>
        <v>0</v>
      </c>
      <c r="L125" s="128"/>
    </row>
    <row r="126" spans="1:31" s="2" customFormat="1" ht="21.75" customHeight="1">
      <c r="A126" s="29"/>
      <c r="B126" s="30"/>
      <c r="C126" s="29"/>
      <c r="D126" s="29"/>
      <c r="E126" s="29"/>
      <c r="F126" s="29"/>
      <c r="G126" s="29"/>
      <c r="H126" s="29"/>
      <c r="I126" s="93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>
      <c r="A127" s="29"/>
      <c r="B127" s="44"/>
      <c r="C127" s="45"/>
      <c r="D127" s="45"/>
      <c r="E127" s="45"/>
      <c r="F127" s="45"/>
      <c r="G127" s="45"/>
      <c r="H127" s="45"/>
      <c r="I127" s="117"/>
      <c r="J127" s="45"/>
      <c r="K127" s="45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31" spans="1:31" s="2" customFormat="1" ht="6.95" customHeight="1">
      <c r="A131" s="29"/>
      <c r="B131" s="46"/>
      <c r="C131" s="47"/>
      <c r="D131" s="47"/>
      <c r="E131" s="47"/>
      <c r="F131" s="47"/>
      <c r="G131" s="47"/>
      <c r="H131" s="47"/>
      <c r="I131" s="118"/>
      <c r="J131" s="47"/>
      <c r="K131" s="47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31" s="2" customFormat="1" ht="24.95" customHeight="1">
      <c r="A132" s="29"/>
      <c r="B132" s="30"/>
      <c r="C132" s="18" t="s">
        <v>133</v>
      </c>
      <c r="D132" s="29"/>
      <c r="E132" s="29"/>
      <c r="F132" s="29"/>
      <c r="G132" s="29"/>
      <c r="H132" s="29"/>
      <c r="I132" s="93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31" s="2" customFormat="1" ht="6.95" customHeight="1">
      <c r="A133" s="29"/>
      <c r="B133" s="30"/>
      <c r="C133" s="29"/>
      <c r="D133" s="29"/>
      <c r="E133" s="29"/>
      <c r="F133" s="29"/>
      <c r="G133" s="29"/>
      <c r="H133" s="29"/>
      <c r="I133" s="93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31" s="2" customFormat="1" ht="12" customHeight="1">
      <c r="A134" s="29"/>
      <c r="B134" s="30"/>
      <c r="C134" s="24" t="s">
        <v>16</v>
      </c>
      <c r="D134" s="29"/>
      <c r="E134" s="29"/>
      <c r="F134" s="29"/>
      <c r="G134" s="29"/>
      <c r="H134" s="29"/>
      <c r="I134" s="93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31" s="2" customFormat="1" ht="16.5" customHeight="1">
      <c r="A135" s="29"/>
      <c r="B135" s="30"/>
      <c r="C135" s="29"/>
      <c r="D135" s="29"/>
      <c r="E135" s="229" t="str">
        <f>E7</f>
        <v>Mlynářova vila Karviná - rekonstrukce budovy</v>
      </c>
      <c r="F135" s="230"/>
      <c r="G135" s="230"/>
      <c r="H135" s="230"/>
      <c r="I135" s="93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31" s="2" customFormat="1" ht="12" customHeight="1">
      <c r="A136" s="29"/>
      <c r="B136" s="30"/>
      <c r="C136" s="24" t="s">
        <v>97</v>
      </c>
      <c r="D136" s="29"/>
      <c r="E136" s="29"/>
      <c r="F136" s="29"/>
      <c r="G136" s="29"/>
      <c r="H136" s="29"/>
      <c r="I136" s="93"/>
      <c r="J136" s="29"/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31" s="2" customFormat="1" ht="16.5" customHeight="1">
      <c r="A137" s="29"/>
      <c r="B137" s="30"/>
      <c r="C137" s="29"/>
      <c r="D137" s="29"/>
      <c r="E137" s="190" t="str">
        <f>E9</f>
        <v>1 - Stavební práce</v>
      </c>
      <c r="F137" s="231"/>
      <c r="G137" s="231"/>
      <c r="H137" s="231"/>
      <c r="I137" s="93"/>
      <c r="J137" s="29"/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31" s="2" customFormat="1" ht="6.95" customHeight="1">
      <c r="A138" s="29"/>
      <c r="B138" s="30"/>
      <c r="C138" s="29"/>
      <c r="D138" s="29"/>
      <c r="E138" s="29"/>
      <c r="F138" s="29"/>
      <c r="G138" s="29"/>
      <c r="H138" s="29"/>
      <c r="I138" s="93"/>
      <c r="J138" s="29"/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31" s="2" customFormat="1" ht="12" customHeight="1">
      <c r="A139" s="29"/>
      <c r="B139" s="30"/>
      <c r="C139" s="24" t="s">
        <v>20</v>
      </c>
      <c r="D139" s="29"/>
      <c r="E139" s="29"/>
      <c r="F139" s="22" t="str">
        <f>F12</f>
        <v xml:space="preserve">Karviná </v>
      </c>
      <c r="G139" s="29"/>
      <c r="H139" s="29"/>
      <c r="I139" s="94" t="s">
        <v>22</v>
      </c>
      <c r="J139" s="52" t="str">
        <f>IF(J12="","",J12)</f>
        <v>14. 12. 2019</v>
      </c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31" s="2" customFormat="1" ht="6.95" customHeight="1">
      <c r="A140" s="29"/>
      <c r="B140" s="30"/>
      <c r="C140" s="29"/>
      <c r="D140" s="29"/>
      <c r="E140" s="29"/>
      <c r="F140" s="29"/>
      <c r="G140" s="29"/>
      <c r="H140" s="29"/>
      <c r="I140" s="93"/>
      <c r="J140" s="29"/>
      <c r="K140" s="29"/>
      <c r="L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31" s="2" customFormat="1" ht="25.7" customHeight="1">
      <c r="A141" s="29"/>
      <c r="B141" s="30"/>
      <c r="C141" s="24" t="s">
        <v>24</v>
      </c>
      <c r="D141" s="29"/>
      <c r="E141" s="29"/>
      <c r="F141" s="22" t="str">
        <f>E15</f>
        <v xml:space="preserve">Slezské vzdělávací centrum s.r.o. </v>
      </c>
      <c r="G141" s="29"/>
      <c r="H141" s="29"/>
      <c r="I141" s="94" t="s">
        <v>30</v>
      </c>
      <c r="J141" s="27" t="str">
        <f>E21</f>
        <v xml:space="preserve">Ing. Bronislav Wijacki </v>
      </c>
      <c r="K141" s="29"/>
      <c r="L141" s="3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31" s="2" customFormat="1" ht="25.7" customHeight="1">
      <c r="A142" s="29"/>
      <c r="B142" s="30"/>
      <c r="C142" s="24" t="s">
        <v>28</v>
      </c>
      <c r="D142" s="29"/>
      <c r="E142" s="29"/>
      <c r="F142" s="22" t="str">
        <f>IF(E18="","",E18)</f>
        <v>Vyplň údaj</v>
      </c>
      <c r="G142" s="29"/>
      <c r="H142" s="29"/>
      <c r="I142" s="94" t="s">
        <v>33</v>
      </c>
      <c r="J142" s="27" t="str">
        <f>E24</f>
        <v xml:space="preserve">Ing. Bronislav Wijacki </v>
      </c>
      <c r="K142" s="29"/>
      <c r="L142" s="3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  <row r="143" spans="1:31" s="2" customFormat="1" ht="10.35" customHeight="1">
      <c r="A143" s="29"/>
      <c r="B143" s="30"/>
      <c r="C143" s="29"/>
      <c r="D143" s="29"/>
      <c r="E143" s="29"/>
      <c r="F143" s="29"/>
      <c r="G143" s="29"/>
      <c r="H143" s="29"/>
      <c r="I143" s="93"/>
      <c r="J143" s="29"/>
      <c r="K143" s="29"/>
      <c r="L143" s="3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  <row r="144" spans="1:31" s="11" customFormat="1" ht="29.25" customHeight="1">
      <c r="A144" s="133"/>
      <c r="B144" s="134"/>
      <c r="C144" s="135" t="s">
        <v>134</v>
      </c>
      <c r="D144" s="136" t="s">
        <v>60</v>
      </c>
      <c r="E144" s="136" t="s">
        <v>56</v>
      </c>
      <c r="F144" s="136" t="s">
        <v>57</v>
      </c>
      <c r="G144" s="136" t="s">
        <v>135</v>
      </c>
      <c r="H144" s="136" t="s">
        <v>136</v>
      </c>
      <c r="I144" s="137" t="s">
        <v>137</v>
      </c>
      <c r="J144" s="138" t="s">
        <v>101</v>
      </c>
      <c r="K144" s="139" t="s">
        <v>138</v>
      </c>
      <c r="L144" s="140"/>
      <c r="M144" s="59" t="s">
        <v>1</v>
      </c>
      <c r="N144" s="60" t="s">
        <v>39</v>
      </c>
      <c r="O144" s="60" t="s">
        <v>139</v>
      </c>
      <c r="P144" s="60" t="s">
        <v>140</v>
      </c>
      <c r="Q144" s="60" t="s">
        <v>141</v>
      </c>
      <c r="R144" s="60" t="s">
        <v>142</v>
      </c>
      <c r="S144" s="60" t="s">
        <v>143</v>
      </c>
      <c r="T144" s="61" t="s">
        <v>144</v>
      </c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3"/>
    </row>
    <row r="145" spans="1:65" s="2" customFormat="1" ht="22.9" customHeight="1">
      <c r="A145" s="29"/>
      <c r="B145" s="30"/>
      <c r="C145" s="66" t="s">
        <v>145</v>
      </c>
      <c r="D145" s="29"/>
      <c r="E145" s="29"/>
      <c r="F145" s="29"/>
      <c r="G145" s="29"/>
      <c r="H145" s="29"/>
      <c r="I145" s="93"/>
      <c r="J145" s="141">
        <f>BK145</f>
        <v>0</v>
      </c>
      <c r="K145" s="29"/>
      <c r="L145" s="30"/>
      <c r="M145" s="62"/>
      <c r="N145" s="53"/>
      <c r="O145" s="63"/>
      <c r="P145" s="142">
        <f>P146+P205+P340</f>
        <v>0</v>
      </c>
      <c r="Q145" s="63"/>
      <c r="R145" s="142">
        <f>R146+R205+R340</f>
        <v>207.16383399999998</v>
      </c>
      <c r="S145" s="63"/>
      <c r="T145" s="143">
        <f>T146+T205+T340</f>
        <v>197.00634000000002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74</v>
      </c>
      <c r="AU145" s="14" t="s">
        <v>103</v>
      </c>
      <c r="BK145" s="144">
        <f>BK146+BK205+BK340</f>
        <v>0</v>
      </c>
    </row>
    <row r="146" spans="1:65" s="12" customFormat="1" ht="25.9" customHeight="1">
      <c r="B146" s="145"/>
      <c r="D146" s="146" t="s">
        <v>74</v>
      </c>
      <c r="E146" s="147" t="s">
        <v>146</v>
      </c>
      <c r="F146" s="147" t="s">
        <v>147</v>
      </c>
      <c r="I146" s="148"/>
      <c r="J146" s="149">
        <f>BK146</f>
        <v>0</v>
      </c>
      <c r="L146" s="145"/>
      <c r="M146" s="150"/>
      <c r="N146" s="151"/>
      <c r="O146" s="151"/>
      <c r="P146" s="152">
        <f>P147+P150+P157+P169+P196+P203</f>
        <v>0</v>
      </c>
      <c r="Q146" s="151"/>
      <c r="R146" s="152">
        <f>R147+R150+R157+R169+R196+R203</f>
        <v>165.06643079999998</v>
      </c>
      <c r="S146" s="151"/>
      <c r="T146" s="153">
        <f>T147+T150+T157+T169+T196+T203</f>
        <v>170.14001000000002</v>
      </c>
      <c r="AR146" s="146" t="s">
        <v>80</v>
      </c>
      <c r="AT146" s="154" t="s">
        <v>74</v>
      </c>
      <c r="AU146" s="154" t="s">
        <v>75</v>
      </c>
      <c r="AY146" s="146" t="s">
        <v>148</v>
      </c>
      <c r="BK146" s="155">
        <f>BK147+BK150+BK157+BK169+BK196+BK203</f>
        <v>0</v>
      </c>
    </row>
    <row r="147" spans="1:65" s="12" customFormat="1" ht="22.9" customHeight="1">
      <c r="B147" s="145"/>
      <c r="D147" s="146" t="s">
        <v>74</v>
      </c>
      <c r="E147" s="156" t="s">
        <v>87</v>
      </c>
      <c r="F147" s="156" t="s">
        <v>149</v>
      </c>
      <c r="I147" s="148"/>
      <c r="J147" s="157">
        <f>BK147</f>
        <v>0</v>
      </c>
      <c r="L147" s="145"/>
      <c r="M147" s="150"/>
      <c r="N147" s="151"/>
      <c r="O147" s="151"/>
      <c r="P147" s="152">
        <f>SUM(P148:P149)</f>
        <v>0</v>
      </c>
      <c r="Q147" s="151"/>
      <c r="R147" s="152">
        <f>SUM(R148:R149)</f>
        <v>7.4727560000000004</v>
      </c>
      <c r="S147" s="151"/>
      <c r="T147" s="153">
        <f>SUM(T148:T149)</f>
        <v>0</v>
      </c>
      <c r="AR147" s="146" t="s">
        <v>80</v>
      </c>
      <c r="AT147" s="154" t="s">
        <v>74</v>
      </c>
      <c r="AU147" s="154" t="s">
        <v>80</v>
      </c>
      <c r="AY147" s="146" t="s">
        <v>148</v>
      </c>
      <c r="BK147" s="155">
        <f>SUM(BK148:BK149)</f>
        <v>0</v>
      </c>
    </row>
    <row r="148" spans="1:65" s="2" customFormat="1" ht="21.75" customHeight="1">
      <c r="A148" s="29"/>
      <c r="B148" s="158"/>
      <c r="C148" s="159" t="s">
        <v>80</v>
      </c>
      <c r="D148" s="159" t="s">
        <v>150</v>
      </c>
      <c r="E148" s="160" t="s">
        <v>151</v>
      </c>
      <c r="F148" s="161" t="s">
        <v>152</v>
      </c>
      <c r="G148" s="162" t="s">
        <v>153</v>
      </c>
      <c r="H148" s="163">
        <v>86.6</v>
      </c>
      <c r="I148" s="164"/>
      <c r="J148" s="165">
        <f>ROUND(I148*H148,2)</f>
        <v>0</v>
      </c>
      <c r="K148" s="166"/>
      <c r="L148" s="30"/>
      <c r="M148" s="167" t="s">
        <v>1</v>
      </c>
      <c r="N148" s="168" t="s">
        <v>40</v>
      </c>
      <c r="O148" s="55"/>
      <c r="P148" s="169">
        <f>O148*H148</f>
        <v>0</v>
      </c>
      <c r="Q148" s="169">
        <v>8.6260000000000003E-2</v>
      </c>
      <c r="R148" s="169">
        <f>Q148*H148</f>
        <v>7.470116</v>
      </c>
      <c r="S148" s="169">
        <v>0</v>
      </c>
      <c r="T148" s="170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90</v>
      </c>
      <c r="AT148" s="171" t="s">
        <v>150</v>
      </c>
      <c r="AU148" s="171" t="s">
        <v>84</v>
      </c>
      <c r="AY148" s="14" t="s">
        <v>148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80</v>
      </c>
      <c r="BK148" s="172">
        <f>ROUND(I148*H148,2)</f>
        <v>0</v>
      </c>
      <c r="BL148" s="14" t="s">
        <v>90</v>
      </c>
      <c r="BM148" s="171" t="s">
        <v>154</v>
      </c>
    </row>
    <row r="149" spans="1:65" s="2" customFormat="1" ht="21.75" customHeight="1">
      <c r="A149" s="29"/>
      <c r="B149" s="158"/>
      <c r="C149" s="159" t="s">
        <v>84</v>
      </c>
      <c r="D149" s="159" t="s">
        <v>150</v>
      </c>
      <c r="E149" s="160" t="s">
        <v>155</v>
      </c>
      <c r="F149" s="161" t="s">
        <v>156</v>
      </c>
      <c r="G149" s="162" t="s">
        <v>157</v>
      </c>
      <c r="H149" s="163">
        <v>22</v>
      </c>
      <c r="I149" s="164"/>
      <c r="J149" s="165">
        <f>ROUND(I149*H149,2)</f>
        <v>0</v>
      </c>
      <c r="K149" s="166"/>
      <c r="L149" s="30"/>
      <c r="M149" s="167" t="s">
        <v>1</v>
      </c>
      <c r="N149" s="168" t="s">
        <v>40</v>
      </c>
      <c r="O149" s="55"/>
      <c r="P149" s="169">
        <f>O149*H149</f>
        <v>0</v>
      </c>
      <c r="Q149" s="169">
        <v>1.2E-4</v>
      </c>
      <c r="R149" s="169">
        <f>Q149*H149</f>
        <v>2.64E-3</v>
      </c>
      <c r="S149" s="169">
        <v>0</v>
      </c>
      <c r="T149" s="17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90</v>
      </c>
      <c r="AT149" s="171" t="s">
        <v>150</v>
      </c>
      <c r="AU149" s="171" t="s">
        <v>84</v>
      </c>
      <c r="AY149" s="14" t="s">
        <v>148</v>
      </c>
      <c r="BE149" s="172">
        <f>IF(N149="základní",J149,0)</f>
        <v>0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4" t="s">
        <v>80</v>
      </c>
      <c r="BK149" s="172">
        <f>ROUND(I149*H149,2)</f>
        <v>0</v>
      </c>
      <c r="BL149" s="14" t="s">
        <v>90</v>
      </c>
      <c r="BM149" s="171" t="s">
        <v>158</v>
      </c>
    </row>
    <row r="150" spans="1:65" s="12" customFormat="1" ht="22.9" customHeight="1">
      <c r="B150" s="145"/>
      <c r="D150" s="146" t="s">
        <v>74</v>
      </c>
      <c r="E150" s="156" t="s">
        <v>90</v>
      </c>
      <c r="F150" s="156" t="s">
        <v>159</v>
      </c>
      <c r="I150" s="148"/>
      <c r="J150" s="157">
        <f>BK150</f>
        <v>0</v>
      </c>
      <c r="L150" s="145"/>
      <c r="M150" s="150"/>
      <c r="N150" s="151"/>
      <c r="O150" s="151"/>
      <c r="P150" s="152">
        <f>SUM(P151:P156)</f>
        <v>0</v>
      </c>
      <c r="Q150" s="151"/>
      <c r="R150" s="152">
        <f>SUM(R151:R156)</f>
        <v>22.640324999999994</v>
      </c>
      <c r="S150" s="151"/>
      <c r="T150" s="153">
        <f>SUM(T151:T156)</f>
        <v>0</v>
      </c>
      <c r="AR150" s="146" t="s">
        <v>80</v>
      </c>
      <c r="AT150" s="154" t="s">
        <v>74</v>
      </c>
      <c r="AU150" s="154" t="s">
        <v>80</v>
      </c>
      <c r="AY150" s="146" t="s">
        <v>148</v>
      </c>
      <c r="BK150" s="155">
        <f>SUM(BK151:BK156)</f>
        <v>0</v>
      </c>
    </row>
    <row r="151" spans="1:65" s="2" customFormat="1" ht="21.75" customHeight="1">
      <c r="A151" s="29"/>
      <c r="B151" s="158"/>
      <c r="C151" s="159" t="s">
        <v>87</v>
      </c>
      <c r="D151" s="159" t="s">
        <v>150</v>
      </c>
      <c r="E151" s="160" t="s">
        <v>160</v>
      </c>
      <c r="F151" s="161" t="s">
        <v>161</v>
      </c>
      <c r="G151" s="162" t="s">
        <v>153</v>
      </c>
      <c r="H151" s="163">
        <v>160</v>
      </c>
      <c r="I151" s="164"/>
      <c r="J151" s="165">
        <f t="shared" ref="J151:J156" si="0">ROUND(I151*H151,2)</f>
        <v>0</v>
      </c>
      <c r="K151" s="166"/>
      <c r="L151" s="30"/>
      <c r="M151" s="167" t="s">
        <v>1</v>
      </c>
      <c r="N151" s="168" t="s">
        <v>40</v>
      </c>
      <c r="O151" s="55"/>
      <c r="P151" s="169">
        <f t="shared" ref="P151:P156" si="1">O151*H151</f>
        <v>0</v>
      </c>
      <c r="Q151" s="169">
        <v>8.8000000000000003E-4</v>
      </c>
      <c r="R151" s="169">
        <f t="shared" ref="R151:R156" si="2">Q151*H151</f>
        <v>0.14080000000000001</v>
      </c>
      <c r="S151" s="169">
        <v>0</v>
      </c>
      <c r="T151" s="170">
        <f t="shared" ref="T151:T156" si="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90</v>
      </c>
      <c r="AT151" s="171" t="s">
        <v>150</v>
      </c>
      <c r="AU151" s="171" t="s">
        <v>84</v>
      </c>
      <c r="AY151" s="14" t="s">
        <v>148</v>
      </c>
      <c r="BE151" s="172">
        <f t="shared" ref="BE151:BE156" si="4">IF(N151="základní",J151,0)</f>
        <v>0</v>
      </c>
      <c r="BF151" s="172">
        <f t="shared" ref="BF151:BF156" si="5">IF(N151="snížená",J151,0)</f>
        <v>0</v>
      </c>
      <c r="BG151" s="172">
        <f t="shared" ref="BG151:BG156" si="6">IF(N151="zákl. přenesená",J151,0)</f>
        <v>0</v>
      </c>
      <c r="BH151" s="172">
        <f t="shared" ref="BH151:BH156" si="7">IF(N151="sníž. přenesená",J151,0)</f>
        <v>0</v>
      </c>
      <c r="BI151" s="172">
        <f t="shared" ref="BI151:BI156" si="8">IF(N151="nulová",J151,0)</f>
        <v>0</v>
      </c>
      <c r="BJ151" s="14" t="s">
        <v>80</v>
      </c>
      <c r="BK151" s="172">
        <f t="shared" ref="BK151:BK156" si="9">ROUND(I151*H151,2)</f>
        <v>0</v>
      </c>
      <c r="BL151" s="14" t="s">
        <v>90</v>
      </c>
      <c r="BM151" s="171" t="s">
        <v>162</v>
      </c>
    </row>
    <row r="152" spans="1:65" s="2" customFormat="1" ht="21.75" customHeight="1">
      <c r="A152" s="29"/>
      <c r="B152" s="158"/>
      <c r="C152" s="159" t="s">
        <v>90</v>
      </c>
      <c r="D152" s="159" t="s">
        <v>150</v>
      </c>
      <c r="E152" s="160" t="s">
        <v>163</v>
      </c>
      <c r="F152" s="161" t="s">
        <v>164</v>
      </c>
      <c r="G152" s="162" t="s">
        <v>153</v>
      </c>
      <c r="H152" s="163">
        <v>160</v>
      </c>
      <c r="I152" s="164"/>
      <c r="J152" s="165">
        <f t="shared" si="0"/>
        <v>0</v>
      </c>
      <c r="K152" s="166"/>
      <c r="L152" s="30"/>
      <c r="M152" s="167" t="s">
        <v>1</v>
      </c>
      <c r="N152" s="168" t="s">
        <v>40</v>
      </c>
      <c r="O152" s="55"/>
      <c r="P152" s="169">
        <f t="shared" si="1"/>
        <v>0</v>
      </c>
      <c r="Q152" s="169">
        <v>0</v>
      </c>
      <c r="R152" s="169">
        <f t="shared" si="2"/>
        <v>0</v>
      </c>
      <c r="S152" s="169">
        <v>0</v>
      </c>
      <c r="T152" s="17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90</v>
      </c>
      <c r="AT152" s="171" t="s">
        <v>150</v>
      </c>
      <c r="AU152" s="171" t="s">
        <v>84</v>
      </c>
      <c r="AY152" s="14" t="s">
        <v>148</v>
      </c>
      <c r="BE152" s="172">
        <f t="shared" si="4"/>
        <v>0</v>
      </c>
      <c r="BF152" s="172">
        <f t="shared" si="5"/>
        <v>0</v>
      </c>
      <c r="BG152" s="172">
        <f t="shared" si="6"/>
        <v>0</v>
      </c>
      <c r="BH152" s="172">
        <f t="shared" si="7"/>
        <v>0</v>
      </c>
      <c r="BI152" s="172">
        <f t="shared" si="8"/>
        <v>0</v>
      </c>
      <c r="BJ152" s="14" t="s">
        <v>80</v>
      </c>
      <c r="BK152" s="172">
        <f t="shared" si="9"/>
        <v>0</v>
      </c>
      <c r="BL152" s="14" t="s">
        <v>90</v>
      </c>
      <c r="BM152" s="171" t="s">
        <v>165</v>
      </c>
    </row>
    <row r="153" spans="1:65" s="2" customFormat="1" ht="16.5" customHeight="1">
      <c r="A153" s="29"/>
      <c r="B153" s="158"/>
      <c r="C153" s="159" t="s">
        <v>93</v>
      </c>
      <c r="D153" s="159" t="s">
        <v>150</v>
      </c>
      <c r="E153" s="160" t="s">
        <v>166</v>
      </c>
      <c r="F153" s="161" t="s">
        <v>167</v>
      </c>
      <c r="G153" s="162" t="s">
        <v>168</v>
      </c>
      <c r="H153" s="163">
        <v>8.6630000000000003</v>
      </c>
      <c r="I153" s="164"/>
      <c r="J153" s="165">
        <f t="shared" si="0"/>
        <v>0</v>
      </c>
      <c r="K153" s="166"/>
      <c r="L153" s="30"/>
      <c r="M153" s="167" t="s">
        <v>1</v>
      </c>
      <c r="N153" s="168" t="s">
        <v>40</v>
      </c>
      <c r="O153" s="55"/>
      <c r="P153" s="169">
        <f t="shared" si="1"/>
        <v>0</v>
      </c>
      <c r="Q153" s="169">
        <v>2.4533999999999998</v>
      </c>
      <c r="R153" s="169">
        <f t="shared" si="2"/>
        <v>21.253804199999998</v>
      </c>
      <c r="S153" s="169">
        <v>0</v>
      </c>
      <c r="T153" s="170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90</v>
      </c>
      <c r="AT153" s="171" t="s">
        <v>150</v>
      </c>
      <c r="AU153" s="171" t="s">
        <v>84</v>
      </c>
      <c r="AY153" s="14" t="s">
        <v>148</v>
      </c>
      <c r="BE153" s="172">
        <f t="shared" si="4"/>
        <v>0</v>
      </c>
      <c r="BF153" s="172">
        <f t="shared" si="5"/>
        <v>0</v>
      </c>
      <c r="BG153" s="172">
        <f t="shared" si="6"/>
        <v>0</v>
      </c>
      <c r="BH153" s="172">
        <f t="shared" si="7"/>
        <v>0</v>
      </c>
      <c r="BI153" s="172">
        <f t="shared" si="8"/>
        <v>0</v>
      </c>
      <c r="BJ153" s="14" t="s">
        <v>80</v>
      </c>
      <c r="BK153" s="172">
        <f t="shared" si="9"/>
        <v>0</v>
      </c>
      <c r="BL153" s="14" t="s">
        <v>90</v>
      </c>
      <c r="BM153" s="171" t="s">
        <v>169</v>
      </c>
    </row>
    <row r="154" spans="1:65" s="2" customFormat="1" ht="16.5" customHeight="1">
      <c r="A154" s="29"/>
      <c r="B154" s="158"/>
      <c r="C154" s="159" t="s">
        <v>170</v>
      </c>
      <c r="D154" s="159" t="s">
        <v>150</v>
      </c>
      <c r="E154" s="160" t="s">
        <v>171</v>
      </c>
      <c r="F154" s="161" t="s">
        <v>172</v>
      </c>
      <c r="G154" s="162" t="s">
        <v>153</v>
      </c>
      <c r="H154" s="163">
        <v>64.599999999999994</v>
      </c>
      <c r="I154" s="164"/>
      <c r="J154" s="165">
        <f t="shared" si="0"/>
        <v>0</v>
      </c>
      <c r="K154" s="166"/>
      <c r="L154" s="30"/>
      <c r="M154" s="167" t="s">
        <v>1</v>
      </c>
      <c r="N154" s="168" t="s">
        <v>40</v>
      </c>
      <c r="O154" s="55"/>
      <c r="P154" s="169">
        <f t="shared" si="1"/>
        <v>0</v>
      </c>
      <c r="Q154" s="169">
        <v>5.7600000000000004E-3</v>
      </c>
      <c r="R154" s="169">
        <f t="shared" si="2"/>
        <v>0.37209599999999998</v>
      </c>
      <c r="S154" s="169">
        <v>0</v>
      </c>
      <c r="T154" s="170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90</v>
      </c>
      <c r="AT154" s="171" t="s">
        <v>150</v>
      </c>
      <c r="AU154" s="171" t="s">
        <v>84</v>
      </c>
      <c r="AY154" s="14" t="s">
        <v>148</v>
      </c>
      <c r="BE154" s="172">
        <f t="shared" si="4"/>
        <v>0</v>
      </c>
      <c r="BF154" s="172">
        <f t="shared" si="5"/>
        <v>0</v>
      </c>
      <c r="BG154" s="172">
        <f t="shared" si="6"/>
        <v>0</v>
      </c>
      <c r="BH154" s="172">
        <f t="shared" si="7"/>
        <v>0</v>
      </c>
      <c r="BI154" s="172">
        <f t="shared" si="8"/>
        <v>0</v>
      </c>
      <c r="BJ154" s="14" t="s">
        <v>80</v>
      </c>
      <c r="BK154" s="172">
        <f t="shared" si="9"/>
        <v>0</v>
      </c>
      <c r="BL154" s="14" t="s">
        <v>90</v>
      </c>
      <c r="BM154" s="171" t="s">
        <v>173</v>
      </c>
    </row>
    <row r="155" spans="1:65" s="2" customFormat="1" ht="16.5" customHeight="1">
      <c r="A155" s="29"/>
      <c r="B155" s="158"/>
      <c r="C155" s="159" t="s">
        <v>174</v>
      </c>
      <c r="D155" s="159" t="s">
        <v>150</v>
      </c>
      <c r="E155" s="160" t="s">
        <v>175</v>
      </c>
      <c r="F155" s="161" t="s">
        <v>176</v>
      </c>
      <c r="G155" s="162" t="s">
        <v>153</v>
      </c>
      <c r="H155" s="163">
        <v>64.599999999999994</v>
      </c>
      <c r="I155" s="164"/>
      <c r="J155" s="165">
        <f t="shared" si="0"/>
        <v>0</v>
      </c>
      <c r="K155" s="166"/>
      <c r="L155" s="30"/>
      <c r="M155" s="167" t="s">
        <v>1</v>
      </c>
      <c r="N155" s="168" t="s">
        <v>40</v>
      </c>
      <c r="O155" s="55"/>
      <c r="P155" s="169">
        <f t="shared" si="1"/>
        <v>0</v>
      </c>
      <c r="Q155" s="169">
        <v>0</v>
      </c>
      <c r="R155" s="169">
        <f t="shared" si="2"/>
        <v>0</v>
      </c>
      <c r="S155" s="169">
        <v>0</v>
      </c>
      <c r="T155" s="170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90</v>
      </c>
      <c r="AT155" s="171" t="s">
        <v>150</v>
      </c>
      <c r="AU155" s="171" t="s">
        <v>84</v>
      </c>
      <c r="AY155" s="14" t="s">
        <v>148</v>
      </c>
      <c r="BE155" s="172">
        <f t="shared" si="4"/>
        <v>0</v>
      </c>
      <c r="BF155" s="172">
        <f t="shared" si="5"/>
        <v>0</v>
      </c>
      <c r="BG155" s="172">
        <f t="shared" si="6"/>
        <v>0</v>
      </c>
      <c r="BH155" s="172">
        <f t="shared" si="7"/>
        <v>0</v>
      </c>
      <c r="BI155" s="172">
        <f t="shared" si="8"/>
        <v>0</v>
      </c>
      <c r="BJ155" s="14" t="s">
        <v>80</v>
      </c>
      <c r="BK155" s="172">
        <f t="shared" si="9"/>
        <v>0</v>
      </c>
      <c r="BL155" s="14" t="s">
        <v>90</v>
      </c>
      <c r="BM155" s="171" t="s">
        <v>177</v>
      </c>
    </row>
    <row r="156" spans="1:65" s="2" customFormat="1" ht="21.75" customHeight="1">
      <c r="A156" s="29"/>
      <c r="B156" s="158"/>
      <c r="C156" s="159" t="s">
        <v>178</v>
      </c>
      <c r="D156" s="159" t="s">
        <v>150</v>
      </c>
      <c r="E156" s="160" t="s">
        <v>179</v>
      </c>
      <c r="F156" s="161" t="s">
        <v>180</v>
      </c>
      <c r="G156" s="162" t="s">
        <v>181</v>
      </c>
      <c r="H156" s="163">
        <v>0.83</v>
      </c>
      <c r="I156" s="164"/>
      <c r="J156" s="165">
        <f t="shared" si="0"/>
        <v>0</v>
      </c>
      <c r="K156" s="166"/>
      <c r="L156" s="30"/>
      <c r="M156" s="167" t="s">
        <v>1</v>
      </c>
      <c r="N156" s="168" t="s">
        <v>40</v>
      </c>
      <c r="O156" s="55"/>
      <c r="P156" s="169">
        <f t="shared" si="1"/>
        <v>0</v>
      </c>
      <c r="Q156" s="169">
        <v>1.0525599999999999</v>
      </c>
      <c r="R156" s="169">
        <f t="shared" si="2"/>
        <v>0.87362479999999987</v>
      </c>
      <c r="S156" s="169">
        <v>0</v>
      </c>
      <c r="T156" s="170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90</v>
      </c>
      <c r="AT156" s="171" t="s">
        <v>150</v>
      </c>
      <c r="AU156" s="171" t="s">
        <v>84</v>
      </c>
      <c r="AY156" s="14" t="s">
        <v>148</v>
      </c>
      <c r="BE156" s="172">
        <f t="shared" si="4"/>
        <v>0</v>
      </c>
      <c r="BF156" s="172">
        <f t="shared" si="5"/>
        <v>0</v>
      </c>
      <c r="BG156" s="172">
        <f t="shared" si="6"/>
        <v>0</v>
      </c>
      <c r="BH156" s="172">
        <f t="shared" si="7"/>
        <v>0</v>
      </c>
      <c r="BI156" s="172">
        <f t="shared" si="8"/>
        <v>0</v>
      </c>
      <c r="BJ156" s="14" t="s">
        <v>80</v>
      </c>
      <c r="BK156" s="172">
        <f t="shared" si="9"/>
        <v>0</v>
      </c>
      <c r="BL156" s="14" t="s">
        <v>90</v>
      </c>
      <c r="BM156" s="171" t="s">
        <v>182</v>
      </c>
    </row>
    <row r="157" spans="1:65" s="12" customFormat="1" ht="22.9" customHeight="1">
      <c r="B157" s="145"/>
      <c r="D157" s="146" t="s">
        <v>74</v>
      </c>
      <c r="E157" s="156" t="s">
        <v>170</v>
      </c>
      <c r="F157" s="156" t="s">
        <v>183</v>
      </c>
      <c r="I157" s="148"/>
      <c r="J157" s="157">
        <f>BK157</f>
        <v>0</v>
      </c>
      <c r="L157" s="145"/>
      <c r="M157" s="150"/>
      <c r="N157" s="151"/>
      <c r="O157" s="151"/>
      <c r="P157" s="152">
        <f>SUM(P158:P168)</f>
        <v>0</v>
      </c>
      <c r="Q157" s="151"/>
      <c r="R157" s="152">
        <f>SUM(R158:R168)</f>
        <v>128.80741979999999</v>
      </c>
      <c r="S157" s="151"/>
      <c r="T157" s="153">
        <f>SUM(T158:T168)</f>
        <v>0</v>
      </c>
      <c r="AR157" s="146" t="s">
        <v>80</v>
      </c>
      <c r="AT157" s="154" t="s">
        <v>74</v>
      </c>
      <c r="AU157" s="154" t="s">
        <v>80</v>
      </c>
      <c r="AY157" s="146" t="s">
        <v>148</v>
      </c>
      <c r="BK157" s="155">
        <f>SUM(BK158:BK168)</f>
        <v>0</v>
      </c>
    </row>
    <row r="158" spans="1:65" s="2" customFormat="1" ht="21.75" customHeight="1">
      <c r="A158" s="29"/>
      <c r="B158" s="158"/>
      <c r="C158" s="159" t="s">
        <v>184</v>
      </c>
      <c r="D158" s="159" t="s">
        <v>150</v>
      </c>
      <c r="E158" s="160" t="s">
        <v>185</v>
      </c>
      <c r="F158" s="161" t="s">
        <v>186</v>
      </c>
      <c r="G158" s="162" t="s">
        <v>153</v>
      </c>
      <c r="H158" s="163">
        <v>44.9</v>
      </c>
      <c r="I158" s="164"/>
      <c r="J158" s="165">
        <f t="shared" ref="J158:J168" si="10">ROUND(I158*H158,2)</f>
        <v>0</v>
      </c>
      <c r="K158" s="166"/>
      <c r="L158" s="30"/>
      <c r="M158" s="167" t="s">
        <v>1</v>
      </c>
      <c r="N158" s="168" t="s">
        <v>40</v>
      </c>
      <c r="O158" s="55"/>
      <c r="P158" s="169">
        <f t="shared" ref="P158:P168" si="11">O158*H158</f>
        <v>0</v>
      </c>
      <c r="Q158" s="169">
        <v>3.3579999999999999E-2</v>
      </c>
      <c r="R158" s="169">
        <f t="shared" ref="R158:R168" si="12">Q158*H158</f>
        <v>1.5077419999999999</v>
      </c>
      <c r="S158" s="169">
        <v>0</v>
      </c>
      <c r="T158" s="170">
        <f t="shared" ref="T158:T168" si="13"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90</v>
      </c>
      <c r="AT158" s="171" t="s">
        <v>150</v>
      </c>
      <c r="AU158" s="171" t="s">
        <v>84</v>
      </c>
      <c r="AY158" s="14" t="s">
        <v>148</v>
      </c>
      <c r="BE158" s="172">
        <f t="shared" ref="BE158:BE168" si="14">IF(N158="základní",J158,0)</f>
        <v>0</v>
      </c>
      <c r="BF158" s="172">
        <f t="shared" ref="BF158:BF168" si="15">IF(N158="snížená",J158,0)</f>
        <v>0</v>
      </c>
      <c r="BG158" s="172">
        <f t="shared" ref="BG158:BG168" si="16">IF(N158="zákl. přenesená",J158,0)</f>
        <v>0</v>
      </c>
      <c r="BH158" s="172">
        <f t="shared" ref="BH158:BH168" si="17">IF(N158="sníž. přenesená",J158,0)</f>
        <v>0</v>
      </c>
      <c r="BI158" s="172">
        <f t="shared" ref="BI158:BI168" si="18">IF(N158="nulová",J158,0)</f>
        <v>0</v>
      </c>
      <c r="BJ158" s="14" t="s">
        <v>80</v>
      </c>
      <c r="BK158" s="172">
        <f t="shared" ref="BK158:BK168" si="19">ROUND(I158*H158,2)</f>
        <v>0</v>
      </c>
      <c r="BL158" s="14" t="s">
        <v>90</v>
      </c>
      <c r="BM158" s="171" t="s">
        <v>187</v>
      </c>
    </row>
    <row r="159" spans="1:65" s="2" customFormat="1" ht="21.75" customHeight="1">
      <c r="A159" s="29"/>
      <c r="B159" s="158"/>
      <c r="C159" s="159" t="s">
        <v>188</v>
      </c>
      <c r="D159" s="159" t="s">
        <v>150</v>
      </c>
      <c r="E159" s="160" t="s">
        <v>189</v>
      </c>
      <c r="F159" s="161" t="s">
        <v>190</v>
      </c>
      <c r="G159" s="162" t="s">
        <v>153</v>
      </c>
      <c r="H159" s="163">
        <v>714.9</v>
      </c>
      <c r="I159" s="164"/>
      <c r="J159" s="165">
        <f t="shared" si="10"/>
        <v>0</v>
      </c>
      <c r="K159" s="166"/>
      <c r="L159" s="30"/>
      <c r="M159" s="167" t="s">
        <v>1</v>
      </c>
      <c r="N159" s="168" t="s">
        <v>40</v>
      </c>
      <c r="O159" s="55"/>
      <c r="P159" s="169">
        <f t="shared" si="11"/>
        <v>0</v>
      </c>
      <c r="Q159" s="169">
        <v>3.7999999999999999E-2</v>
      </c>
      <c r="R159" s="169">
        <f t="shared" si="12"/>
        <v>27.1662</v>
      </c>
      <c r="S159" s="169">
        <v>0</v>
      </c>
      <c r="T159" s="170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90</v>
      </c>
      <c r="AT159" s="171" t="s">
        <v>150</v>
      </c>
      <c r="AU159" s="171" t="s">
        <v>84</v>
      </c>
      <c r="AY159" s="14" t="s">
        <v>148</v>
      </c>
      <c r="BE159" s="172">
        <f t="shared" si="14"/>
        <v>0</v>
      </c>
      <c r="BF159" s="172">
        <f t="shared" si="15"/>
        <v>0</v>
      </c>
      <c r="BG159" s="172">
        <f t="shared" si="16"/>
        <v>0</v>
      </c>
      <c r="BH159" s="172">
        <f t="shared" si="17"/>
        <v>0</v>
      </c>
      <c r="BI159" s="172">
        <f t="shared" si="18"/>
        <v>0</v>
      </c>
      <c r="BJ159" s="14" t="s">
        <v>80</v>
      </c>
      <c r="BK159" s="172">
        <f t="shared" si="19"/>
        <v>0</v>
      </c>
      <c r="BL159" s="14" t="s">
        <v>90</v>
      </c>
      <c r="BM159" s="171" t="s">
        <v>191</v>
      </c>
    </row>
    <row r="160" spans="1:65" s="2" customFormat="1" ht="21.75" customHeight="1">
      <c r="A160" s="29"/>
      <c r="B160" s="158"/>
      <c r="C160" s="159" t="s">
        <v>192</v>
      </c>
      <c r="D160" s="159" t="s">
        <v>150</v>
      </c>
      <c r="E160" s="160" t="s">
        <v>193</v>
      </c>
      <c r="F160" s="161" t="s">
        <v>194</v>
      </c>
      <c r="G160" s="162" t="s">
        <v>153</v>
      </c>
      <c r="H160" s="163">
        <v>714.9</v>
      </c>
      <c r="I160" s="164"/>
      <c r="J160" s="165">
        <f t="shared" si="10"/>
        <v>0</v>
      </c>
      <c r="K160" s="166"/>
      <c r="L160" s="30"/>
      <c r="M160" s="167" t="s">
        <v>1</v>
      </c>
      <c r="N160" s="168" t="s">
        <v>40</v>
      </c>
      <c r="O160" s="55"/>
      <c r="P160" s="169">
        <f t="shared" si="11"/>
        <v>0</v>
      </c>
      <c r="Q160" s="169">
        <v>4.2500000000000003E-2</v>
      </c>
      <c r="R160" s="169">
        <f t="shared" si="12"/>
        <v>30.38325</v>
      </c>
      <c r="S160" s="169">
        <v>0</v>
      </c>
      <c r="T160" s="170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90</v>
      </c>
      <c r="AT160" s="171" t="s">
        <v>150</v>
      </c>
      <c r="AU160" s="171" t="s">
        <v>84</v>
      </c>
      <c r="AY160" s="14" t="s">
        <v>148</v>
      </c>
      <c r="BE160" s="172">
        <f t="shared" si="14"/>
        <v>0</v>
      </c>
      <c r="BF160" s="172">
        <f t="shared" si="15"/>
        <v>0</v>
      </c>
      <c r="BG160" s="172">
        <f t="shared" si="16"/>
        <v>0</v>
      </c>
      <c r="BH160" s="172">
        <f t="shared" si="17"/>
        <v>0</v>
      </c>
      <c r="BI160" s="172">
        <f t="shared" si="18"/>
        <v>0</v>
      </c>
      <c r="BJ160" s="14" t="s">
        <v>80</v>
      </c>
      <c r="BK160" s="172">
        <f t="shared" si="19"/>
        <v>0</v>
      </c>
      <c r="BL160" s="14" t="s">
        <v>90</v>
      </c>
      <c r="BM160" s="171" t="s">
        <v>195</v>
      </c>
    </row>
    <row r="161" spans="1:65" s="2" customFormat="1" ht="21.75" customHeight="1">
      <c r="A161" s="29"/>
      <c r="B161" s="158"/>
      <c r="C161" s="159" t="s">
        <v>196</v>
      </c>
      <c r="D161" s="159" t="s">
        <v>150</v>
      </c>
      <c r="E161" s="160" t="s">
        <v>197</v>
      </c>
      <c r="F161" s="161" t="s">
        <v>198</v>
      </c>
      <c r="G161" s="162" t="s">
        <v>153</v>
      </c>
      <c r="H161" s="163">
        <v>306.7</v>
      </c>
      <c r="I161" s="164"/>
      <c r="J161" s="165">
        <f t="shared" si="10"/>
        <v>0</v>
      </c>
      <c r="K161" s="166"/>
      <c r="L161" s="30"/>
      <c r="M161" s="167" t="s">
        <v>1</v>
      </c>
      <c r="N161" s="168" t="s">
        <v>40</v>
      </c>
      <c r="O161" s="55"/>
      <c r="P161" s="169">
        <f t="shared" si="11"/>
        <v>0</v>
      </c>
      <c r="Q161" s="169">
        <v>7.0749999999999993E-2</v>
      </c>
      <c r="R161" s="169">
        <f t="shared" si="12"/>
        <v>21.699024999999999</v>
      </c>
      <c r="S161" s="169">
        <v>0</v>
      </c>
      <c r="T161" s="170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90</v>
      </c>
      <c r="AT161" s="171" t="s">
        <v>150</v>
      </c>
      <c r="AU161" s="171" t="s">
        <v>84</v>
      </c>
      <c r="AY161" s="14" t="s">
        <v>148</v>
      </c>
      <c r="BE161" s="172">
        <f t="shared" si="14"/>
        <v>0</v>
      </c>
      <c r="BF161" s="172">
        <f t="shared" si="15"/>
        <v>0</v>
      </c>
      <c r="BG161" s="172">
        <f t="shared" si="16"/>
        <v>0</v>
      </c>
      <c r="BH161" s="172">
        <f t="shared" si="17"/>
        <v>0</v>
      </c>
      <c r="BI161" s="172">
        <f t="shared" si="18"/>
        <v>0</v>
      </c>
      <c r="BJ161" s="14" t="s">
        <v>80</v>
      </c>
      <c r="BK161" s="172">
        <f t="shared" si="19"/>
        <v>0</v>
      </c>
      <c r="BL161" s="14" t="s">
        <v>90</v>
      </c>
      <c r="BM161" s="171" t="s">
        <v>199</v>
      </c>
    </row>
    <row r="162" spans="1:65" s="2" customFormat="1" ht="21.75" customHeight="1">
      <c r="A162" s="29"/>
      <c r="B162" s="158"/>
      <c r="C162" s="159" t="s">
        <v>200</v>
      </c>
      <c r="D162" s="159" t="s">
        <v>150</v>
      </c>
      <c r="E162" s="160" t="s">
        <v>201</v>
      </c>
      <c r="F162" s="161" t="s">
        <v>202</v>
      </c>
      <c r="G162" s="162" t="s">
        <v>153</v>
      </c>
      <c r="H162" s="163">
        <v>46</v>
      </c>
      <c r="I162" s="164"/>
      <c r="J162" s="165">
        <f t="shared" si="10"/>
        <v>0</v>
      </c>
      <c r="K162" s="166"/>
      <c r="L162" s="30"/>
      <c r="M162" s="167" t="s">
        <v>1</v>
      </c>
      <c r="N162" s="168" t="s">
        <v>40</v>
      </c>
      <c r="O162" s="55"/>
      <c r="P162" s="169">
        <f t="shared" si="11"/>
        <v>0</v>
      </c>
      <c r="Q162" s="169">
        <v>0</v>
      </c>
      <c r="R162" s="169">
        <f t="shared" si="12"/>
        <v>0</v>
      </c>
      <c r="S162" s="169">
        <v>0</v>
      </c>
      <c r="T162" s="170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90</v>
      </c>
      <c r="AT162" s="171" t="s">
        <v>150</v>
      </c>
      <c r="AU162" s="171" t="s">
        <v>84</v>
      </c>
      <c r="AY162" s="14" t="s">
        <v>148</v>
      </c>
      <c r="BE162" s="172">
        <f t="shared" si="14"/>
        <v>0</v>
      </c>
      <c r="BF162" s="172">
        <f t="shared" si="15"/>
        <v>0</v>
      </c>
      <c r="BG162" s="172">
        <f t="shared" si="16"/>
        <v>0</v>
      </c>
      <c r="BH162" s="172">
        <f t="shared" si="17"/>
        <v>0</v>
      </c>
      <c r="BI162" s="172">
        <f t="shared" si="18"/>
        <v>0</v>
      </c>
      <c r="BJ162" s="14" t="s">
        <v>80</v>
      </c>
      <c r="BK162" s="172">
        <f t="shared" si="19"/>
        <v>0</v>
      </c>
      <c r="BL162" s="14" t="s">
        <v>90</v>
      </c>
      <c r="BM162" s="171" t="s">
        <v>203</v>
      </c>
    </row>
    <row r="163" spans="1:65" s="2" customFormat="1" ht="16.5" customHeight="1">
      <c r="A163" s="29"/>
      <c r="B163" s="158"/>
      <c r="C163" s="159" t="s">
        <v>204</v>
      </c>
      <c r="D163" s="159" t="s">
        <v>150</v>
      </c>
      <c r="E163" s="160" t="s">
        <v>205</v>
      </c>
      <c r="F163" s="161" t="s">
        <v>206</v>
      </c>
      <c r="G163" s="162" t="s">
        <v>153</v>
      </c>
      <c r="H163" s="163">
        <v>359.9</v>
      </c>
      <c r="I163" s="164"/>
      <c r="J163" s="165">
        <f t="shared" si="10"/>
        <v>0</v>
      </c>
      <c r="K163" s="166"/>
      <c r="L163" s="30"/>
      <c r="M163" s="167" t="s">
        <v>1</v>
      </c>
      <c r="N163" s="168" t="s">
        <v>40</v>
      </c>
      <c r="O163" s="55"/>
      <c r="P163" s="169">
        <f t="shared" si="11"/>
        <v>0</v>
      </c>
      <c r="Q163" s="169">
        <v>0</v>
      </c>
      <c r="R163" s="169">
        <f t="shared" si="12"/>
        <v>0</v>
      </c>
      <c r="S163" s="169">
        <v>0</v>
      </c>
      <c r="T163" s="170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90</v>
      </c>
      <c r="AT163" s="171" t="s">
        <v>150</v>
      </c>
      <c r="AU163" s="171" t="s">
        <v>84</v>
      </c>
      <c r="AY163" s="14" t="s">
        <v>148</v>
      </c>
      <c r="BE163" s="172">
        <f t="shared" si="14"/>
        <v>0</v>
      </c>
      <c r="BF163" s="172">
        <f t="shared" si="15"/>
        <v>0</v>
      </c>
      <c r="BG163" s="172">
        <f t="shared" si="16"/>
        <v>0</v>
      </c>
      <c r="BH163" s="172">
        <f t="shared" si="17"/>
        <v>0</v>
      </c>
      <c r="BI163" s="172">
        <f t="shared" si="18"/>
        <v>0</v>
      </c>
      <c r="BJ163" s="14" t="s">
        <v>80</v>
      </c>
      <c r="BK163" s="172">
        <f t="shared" si="19"/>
        <v>0</v>
      </c>
      <c r="BL163" s="14" t="s">
        <v>90</v>
      </c>
      <c r="BM163" s="171" t="s">
        <v>207</v>
      </c>
    </row>
    <row r="164" spans="1:65" s="2" customFormat="1" ht="21.75" customHeight="1">
      <c r="A164" s="29"/>
      <c r="B164" s="158"/>
      <c r="C164" s="159" t="s">
        <v>8</v>
      </c>
      <c r="D164" s="159" t="s">
        <v>150</v>
      </c>
      <c r="E164" s="160" t="s">
        <v>208</v>
      </c>
      <c r="F164" s="161" t="s">
        <v>209</v>
      </c>
      <c r="G164" s="162" t="s">
        <v>168</v>
      </c>
      <c r="H164" s="163">
        <v>13.314</v>
      </c>
      <c r="I164" s="164"/>
      <c r="J164" s="165">
        <f t="shared" si="10"/>
        <v>0</v>
      </c>
      <c r="K164" s="166"/>
      <c r="L164" s="30"/>
      <c r="M164" s="167" t="s">
        <v>1</v>
      </c>
      <c r="N164" s="168" t="s">
        <v>40</v>
      </c>
      <c r="O164" s="55"/>
      <c r="P164" s="169">
        <f t="shared" si="11"/>
        <v>0</v>
      </c>
      <c r="Q164" s="169">
        <v>2.45329</v>
      </c>
      <c r="R164" s="169">
        <f t="shared" si="12"/>
        <v>32.663103059999997</v>
      </c>
      <c r="S164" s="169">
        <v>0</v>
      </c>
      <c r="T164" s="170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90</v>
      </c>
      <c r="AT164" s="171" t="s">
        <v>150</v>
      </c>
      <c r="AU164" s="171" t="s">
        <v>84</v>
      </c>
      <c r="AY164" s="14" t="s">
        <v>148</v>
      </c>
      <c r="BE164" s="172">
        <f t="shared" si="14"/>
        <v>0</v>
      </c>
      <c r="BF164" s="172">
        <f t="shared" si="15"/>
        <v>0</v>
      </c>
      <c r="BG164" s="172">
        <f t="shared" si="16"/>
        <v>0</v>
      </c>
      <c r="BH164" s="172">
        <f t="shared" si="17"/>
        <v>0</v>
      </c>
      <c r="BI164" s="172">
        <f t="shared" si="18"/>
        <v>0</v>
      </c>
      <c r="BJ164" s="14" t="s">
        <v>80</v>
      </c>
      <c r="BK164" s="172">
        <f t="shared" si="19"/>
        <v>0</v>
      </c>
      <c r="BL164" s="14" t="s">
        <v>90</v>
      </c>
      <c r="BM164" s="171" t="s">
        <v>210</v>
      </c>
    </row>
    <row r="165" spans="1:65" s="2" customFormat="1" ht="21.75" customHeight="1">
      <c r="A165" s="29"/>
      <c r="B165" s="158"/>
      <c r="C165" s="159" t="s">
        <v>211</v>
      </c>
      <c r="D165" s="159" t="s">
        <v>150</v>
      </c>
      <c r="E165" s="160" t="s">
        <v>212</v>
      </c>
      <c r="F165" s="161" t="s">
        <v>213</v>
      </c>
      <c r="G165" s="162" t="s">
        <v>168</v>
      </c>
      <c r="H165" s="163">
        <v>13.314</v>
      </c>
      <c r="I165" s="164"/>
      <c r="J165" s="165">
        <f t="shared" si="10"/>
        <v>0</v>
      </c>
      <c r="K165" s="166"/>
      <c r="L165" s="30"/>
      <c r="M165" s="167" t="s">
        <v>1</v>
      </c>
      <c r="N165" s="168" t="s">
        <v>40</v>
      </c>
      <c r="O165" s="55"/>
      <c r="P165" s="169">
        <f t="shared" si="11"/>
        <v>0</v>
      </c>
      <c r="Q165" s="169">
        <v>0</v>
      </c>
      <c r="R165" s="169">
        <f t="shared" si="12"/>
        <v>0</v>
      </c>
      <c r="S165" s="169">
        <v>0</v>
      </c>
      <c r="T165" s="170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90</v>
      </c>
      <c r="AT165" s="171" t="s">
        <v>150</v>
      </c>
      <c r="AU165" s="171" t="s">
        <v>84</v>
      </c>
      <c r="AY165" s="14" t="s">
        <v>148</v>
      </c>
      <c r="BE165" s="172">
        <f t="shared" si="14"/>
        <v>0</v>
      </c>
      <c r="BF165" s="172">
        <f t="shared" si="15"/>
        <v>0</v>
      </c>
      <c r="BG165" s="172">
        <f t="shared" si="16"/>
        <v>0</v>
      </c>
      <c r="BH165" s="172">
        <f t="shared" si="17"/>
        <v>0</v>
      </c>
      <c r="BI165" s="172">
        <f t="shared" si="18"/>
        <v>0</v>
      </c>
      <c r="BJ165" s="14" t="s">
        <v>80</v>
      </c>
      <c r="BK165" s="172">
        <f t="shared" si="19"/>
        <v>0</v>
      </c>
      <c r="BL165" s="14" t="s">
        <v>90</v>
      </c>
      <c r="BM165" s="171" t="s">
        <v>214</v>
      </c>
    </row>
    <row r="166" spans="1:65" s="2" customFormat="1" ht="21.75" customHeight="1">
      <c r="A166" s="29"/>
      <c r="B166" s="158"/>
      <c r="C166" s="159" t="s">
        <v>215</v>
      </c>
      <c r="D166" s="159" t="s">
        <v>150</v>
      </c>
      <c r="E166" s="160" t="s">
        <v>216</v>
      </c>
      <c r="F166" s="161" t="s">
        <v>217</v>
      </c>
      <c r="G166" s="162" t="s">
        <v>168</v>
      </c>
      <c r="H166" s="163">
        <v>13.314</v>
      </c>
      <c r="I166" s="164"/>
      <c r="J166" s="165">
        <f t="shared" si="10"/>
        <v>0</v>
      </c>
      <c r="K166" s="166"/>
      <c r="L166" s="30"/>
      <c r="M166" s="167" t="s">
        <v>1</v>
      </c>
      <c r="N166" s="168" t="s">
        <v>40</v>
      </c>
      <c r="O166" s="55"/>
      <c r="P166" s="169">
        <f t="shared" si="11"/>
        <v>0</v>
      </c>
      <c r="Q166" s="169">
        <v>0</v>
      </c>
      <c r="R166" s="169">
        <f t="shared" si="12"/>
        <v>0</v>
      </c>
      <c r="S166" s="169">
        <v>0</v>
      </c>
      <c r="T166" s="170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90</v>
      </c>
      <c r="AT166" s="171" t="s">
        <v>150</v>
      </c>
      <c r="AU166" s="171" t="s">
        <v>84</v>
      </c>
      <c r="AY166" s="14" t="s">
        <v>148</v>
      </c>
      <c r="BE166" s="172">
        <f t="shared" si="14"/>
        <v>0</v>
      </c>
      <c r="BF166" s="172">
        <f t="shared" si="15"/>
        <v>0</v>
      </c>
      <c r="BG166" s="172">
        <f t="shared" si="16"/>
        <v>0</v>
      </c>
      <c r="BH166" s="172">
        <f t="shared" si="17"/>
        <v>0</v>
      </c>
      <c r="BI166" s="172">
        <f t="shared" si="18"/>
        <v>0</v>
      </c>
      <c r="BJ166" s="14" t="s">
        <v>80</v>
      </c>
      <c r="BK166" s="172">
        <f t="shared" si="19"/>
        <v>0</v>
      </c>
      <c r="BL166" s="14" t="s">
        <v>90</v>
      </c>
      <c r="BM166" s="171" t="s">
        <v>218</v>
      </c>
    </row>
    <row r="167" spans="1:65" s="2" customFormat="1" ht="16.5" customHeight="1">
      <c r="A167" s="29"/>
      <c r="B167" s="158"/>
      <c r="C167" s="159" t="s">
        <v>219</v>
      </c>
      <c r="D167" s="159" t="s">
        <v>150</v>
      </c>
      <c r="E167" s="160" t="s">
        <v>220</v>
      </c>
      <c r="F167" s="161" t="s">
        <v>221</v>
      </c>
      <c r="G167" s="162" t="s">
        <v>181</v>
      </c>
      <c r="H167" s="163">
        <v>0.46200000000000002</v>
      </c>
      <c r="I167" s="164"/>
      <c r="J167" s="165">
        <f t="shared" si="10"/>
        <v>0</v>
      </c>
      <c r="K167" s="166"/>
      <c r="L167" s="30"/>
      <c r="M167" s="167" t="s">
        <v>1</v>
      </c>
      <c r="N167" s="168" t="s">
        <v>40</v>
      </c>
      <c r="O167" s="55"/>
      <c r="P167" s="169">
        <f t="shared" si="11"/>
        <v>0</v>
      </c>
      <c r="Q167" s="169">
        <v>1.06277</v>
      </c>
      <c r="R167" s="169">
        <f t="shared" si="12"/>
        <v>0.49099974000000002</v>
      </c>
      <c r="S167" s="169">
        <v>0</v>
      </c>
      <c r="T167" s="170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90</v>
      </c>
      <c r="AT167" s="171" t="s">
        <v>150</v>
      </c>
      <c r="AU167" s="171" t="s">
        <v>84</v>
      </c>
      <c r="AY167" s="14" t="s">
        <v>148</v>
      </c>
      <c r="BE167" s="172">
        <f t="shared" si="14"/>
        <v>0</v>
      </c>
      <c r="BF167" s="172">
        <f t="shared" si="15"/>
        <v>0</v>
      </c>
      <c r="BG167" s="172">
        <f t="shared" si="16"/>
        <v>0</v>
      </c>
      <c r="BH167" s="172">
        <f t="shared" si="17"/>
        <v>0</v>
      </c>
      <c r="BI167" s="172">
        <f t="shared" si="18"/>
        <v>0</v>
      </c>
      <c r="BJ167" s="14" t="s">
        <v>80</v>
      </c>
      <c r="BK167" s="172">
        <f t="shared" si="19"/>
        <v>0</v>
      </c>
      <c r="BL167" s="14" t="s">
        <v>90</v>
      </c>
      <c r="BM167" s="171" t="s">
        <v>222</v>
      </c>
    </row>
    <row r="168" spans="1:65" s="2" customFormat="1" ht="16.5" customHeight="1">
      <c r="A168" s="29"/>
      <c r="B168" s="158"/>
      <c r="C168" s="159" t="s">
        <v>223</v>
      </c>
      <c r="D168" s="159" t="s">
        <v>150</v>
      </c>
      <c r="E168" s="160" t="s">
        <v>224</v>
      </c>
      <c r="F168" s="161" t="s">
        <v>225</v>
      </c>
      <c r="G168" s="162" t="s">
        <v>153</v>
      </c>
      <c r="H168" s="163">
        <v>127</v>
      </c>
      <c r="I168" s="164"/>
      <c r="J168" s="165">
        <f t="shared" si="10"/>
        <v>0</v>
      </c>
      <c r="K168" s="166"/>
      <c r="L168" s="30"/>
      <c r="M168" s="167" t="s">
        <v>1</v>
      </c>
      <c r="N168" s="168" t="s">
        <v>40</v>
      </c>
      <c r="O168" s="55"/>
      <c r="P168" s="169">
        <f t="shared" si="11"/>
        <v>0</v>
      </c>
      <c r="Q168" s="169">
        <v>0.1173</v>
      </c>
      <c r="R168" s="169">
        <f t="shared" si="12"/>
        <v>14.8971</v>
      </c>
      <c r="S168" s="169">
        <v>0</v>
      </c>
      <c r="T168" s="170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90</v>
      </c>
      <c r="AT168" s="171" t="s">
        <v>150</v>
      </c>
      <c r="AU168" s="171" t="s">
        <v>84</v>
      </c>
      <c r="AY168" s="14" t="s">
        <v>148</v>
      </c>
      <c r="BE168" s="172">
        <f t="shared" si="14"/>
        <v>0</v>
      </c>
      <c r="BF168" s="172">
        <f t="shared" si="15"/>
        <v>0</v>
      </c>
      <c r="BG168" s="172">
        <f t="shared" si="16"/>
        <v>0</v>
      </c>
      <c r="BH168" s="172">
        <f t="shared" si="17"/>
        <v>0</v>
      </c>
      <c r="BI168" s="172">
        <f t="shared" si="18"/>
        <v>0</v>
      </c>
      <c r="BJ168" s="14" t="s">
        <v>80</v>
      </c>
      <c r="BK168" s="172">
        <f t="shared" si="19"/>
        <v>0</v>
      </c>
      <c r="BL168" s="14" t="s">
        <v>90</v>
      </c>
      <c r="BM168" s="171" t="s">
        <v>226</v>
      </c>
    </row>
    <row r="169" spans="1:65" s="12" customFormat="1" ht="22.9" customHeight="1">
      <c r="B169" s="145"/>
      <c r="D169" s="146" t="s">
        <v>74</v>
      </c>
      <c r="E169" s="156" t="s">
        <v>184</v>
      </c>
      <c r="F169" s="156" t="s">
        <v>227</v>
      </c>
      <c r="I169" s="148"/>
      <c r="J169" s="157">
        <f>BK169</f>
        <v>0</v>
      </c>
      <c r="L169" s="145"/>
      <c r="M169" s="150"/>
      <c r="N169" s="151"/>
      <c r="O169" s="151"/>
      <c r="P169" s="152">
        <f>SUM(P170:P195)</f>
        <v>0</v>
      </c>
      <c r="Q169" s="151"/>
      <c r="R169" s="152">
        <f>SUM(R170:R195)</f>
        <v>6.1459300000000008</v>
      </c>
      <c r="S169" s="151"/>
      <c r="T169" s="153">
        <f>SUM(T170:T195)</f>
        <v>165.34001000000001</v>
      </c>
      <c r="AR169" s="146" t="s">
        <v>80</v>
      </c>
      <c r="AT169" s="154" t="s">
        <v>74</v>
      </c>
      <c r="AU169" s="154" t="s">
        <v>80</v>
      </c>
      <c r="AY169" s="146" t="s">
        <v>148</v>
      </c>
      <c r="BK169" s="155">
        <f>SUM(BK170:BK195)</f>
        <v>0</v>
      </c>
    </row>
    <row r="170" spans="1:65" s="2" customFormat="1" ht="21.75" customHeight="1">
      <c r="A170" s="29"/>
      <c r="B170" s="158"/>
      <c r="C170" s="159" t="s">
        <v>228</v>
      </c>
      <c r="D170" s="159" t="s">
        <v>150</v>
      </c>
      <c r="E170" s="160" t="s">
        <v>229</v>
      </c>
      <c r="F170" s="161" t="s">
        <v>230</v>
      </c>
      <c r="G170" s="162" t="s">
        <v>153</v>
      </c>
      <c r="H170" s="163">
        <v>396</v>
      </c>
      <c r="I170" s="164"/>
      <c r="J170" s="165">
        <f t="shared" ref="J170:J195" si="20">ROUND(I170*H170,2)</f>
        <v>0</v>
      </c>
      <c r="K170" s="166"/>
      <c r="L170" s="30"/>
      <c r="M170" s="167" t="s">
        <v>1</v>
      </c>
      <c r="N170" s="168" t="s">
        <v>40</v>
      </c>
      <c r="O170" s="55"/>
      <c r="P170" s="169">
        <f t="shared" ref="P170:P195" si="21">O170*H170</f>
        <v>0</v>
      </c>
      <c r="Q170" s="169">
        <v>0</v>
      </c>
      <c r="R170" s="169">
        <f t="shared" ref="R170:R195" si="22">Q170*H170</f>
        <v>0</v>
      </c>
      <c r="S170" s="169">
        <v>0</v>
      </c>
      <c r="T170" s="170">
        <f t="shared" ref="T170:T195" si="2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90</v>
      </c>
      <c r="AT170" s="171" t="s">
        <v>150</v>
      </c>
      <c r="AU170" s="171" t="s">
        <v>84</v>
      </c>
      <c r="AY170" s="14" t="s">
        <v>148</v>
      </c>
      <c r="BE170" s="172">
        <f t="shared" ref="BE170:BE195" si="24">IF(N170="základní",J170,0)</f>
        <v>0</v>
      </c>
      <c r="BF170" s="172">
        <f t="shared" ref="BF170:BF195" si="25">IF(N170="snížená",J170,0)</f>
        <v>0</v>
      </c>
      <c r="BG170" s="172">
        <f t="shared" ref="BG170:BG195" si="26">IF(N170="zákl. přenesená",J170,0)</f>
        <v>0</v>
      </c>
      <c r="BH170" s="172">
        <f t="shared" ref="BH170:BH195" si="27">IF(N170="sníž. přenesená",J170,0)</f>
        <v>0</v>
      </c>
      <c r="BI170" s="172">
        <f t="shared" ref="BI170:BI195" si="28">IF(N170="nulová",J170,0)</f>
        <v>0</v>
      </c>
      <c r="BJ170" s="14" t="s">
        <v>80</v>
      </c>
      <c r="BK170" s="172">
        <f t="shared" ref="BK170:BK195" si="29">ROUND(I170*H170,2)</f>
        <v>0</v>
      </c>
      <c r="BL170" s="14" t="s">
        <v>90</v>
      </c>
      <c r="BM170" s="171" t="s">
        <v>231</v>
      </c>
    </row>
    <row r="171" spans="1:65" s="2" customFormat="1" ht="21.75" customHeight="1">
      <c r="A171" s="29"/>
      <c r="B171" s="158"/>
      <c r="C171" s="159" t="s">
        <v>7</v>
      </c>
      <c r="D171" s="159" t="s">
        <v>150</v>
      </c>
      <c r="E171" s="160" t="s">
        <v>232</v>
      </c>
      <c r="F171" s="161" t="s">
        <v>233</v>
      </c>
      <c r="G171" s="162" t="s">
        <v>153</v>
      </c>
      <c r="H171" s="163">
        <v>47520</v>
      </c>
      <c r="I171" s="164"/>
      <c r="J171" s="165">
        <f t="shared" si="20"/>
        <v>0</v>
      </c>
      <c r="K171" s="166"/>
      <c r="L171" s="30"/>
      <c r="M171" s="167" t="s">
        <v>1</v>
      </c>
      <c r="N171" s="168" t="s">
        <v>40</v>
      </c>
      <c r="O171" s="55"/>
      <c r="P171" s="169">
        <f t="shared" si="21"/>
        <v>0</v>
      </c>
      <c r="Q171" s="169">
        <v>0</v>
      </c>
      <c r="R171" s="169">
        <f t="shared" si="22"/>
        <v>0</v>
      </c>
      <c r="S171" s="169">
        <v>0</v>
      </c>
      <c r="T171" s="170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90</v>
      </c>
      <c r="AT171" s="171" t="s">
        <v>150</v>
      </c>
      <c r="AU171" s="171" t="s">
        <v>84</v>
      </c>
      <c r="AY171" s="14" t="s">
        <v>148</v>
      </c>
      <c r="BE171" s="172">
        <f t="shared" si="24"/>
        <v>0</v>
      </c>
      <c r="BF171" s="172">
        <f t="shared" si="25"/>
        <v>0</v>
      </c>
      <c r="BG171" s="172">
        <f t="shared" si="26"/>
        <v>0</v>
      </c>
      <c r="BH171" s="172">
        <f t="shared" si="27"/>
        <v>0</v>
      </c>
      <c r="BI171" s="172">
        <f t="shared" si="28"/>
        <v>0</v>
      </c>
      <c r="BJ171" s="14" t="s">
        <v>80</v>
      </c>
      <c r="BK171" s="172">
        <f t="shared" si="29"/>
        <v>0</v>
      </c>
      <c r="BL171" s="14" t="s">
        <v>90</v>
      </c>
      <c r="BM171" s="171" t="s">
        <v>234</v>
      </c>
    </row>
    <row r="172" spans="1:65" s="2" customFormat="1" ht="21.75" customHeight="1">
      <c r="A172" s="29"/>
      <c r="B172" s="158"/>
      <c r="C172" s="159" t="s">
        <v>235</v>
      </c>
      <c r="D172" s="159" t="s">
        <v>150</v>
      </c>
      <c r="E172" s="160" t="s">
        <v>236</v>
      </c>
      <c r="F172" s="161" t="s">
        <v>237</v>
      </c>
      <c r="G172" s="162" t="s">
        <v>153</v>
      </c>
      <c r="H172" s="163">
        <v>396</v>
      </c>
      <c r="I172" s="164"/>
      <c r="J172" s="165">
        <f t="shared" si="20"/>
        <v>0</v>
      </c>
      <c r="K172" s="166"/>
      <c r="L172" s="30"/>
      <c r="M172" s="167" t="s">
        <v>1</v>
      </c>
      <c r="N172" s="168" t="s">
        <v>40</v>
      </c>
      <c r="O172" s="55"/>
      <c r="P172" s="169">
        <f t="shared" si="21"/>
        <v>0</v>
      </c>
      <c r="Q172" s="169">
        <v>0</v>
      </c>
      <c r="R172" s="169">
        <f t="shared" si="22"/>
        <v>0</v>
      </c>
      <c r="S172" s="169">
        <v>0</v>
      </c>
      <c r="T172" s="170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90</v>
      </c>
      <c r="AT172" s="171" t="s">
        <v>150</v>
      </c>
      <c r="AU172" s="171" t="s">
        <v>84</v>
      </c>
      <c r="AY172" s="14" t="s">
        <v>148</v>
      </c>
      <c r="BE172" s="172">
        <f t="shared" si="24"/>
        <v>0</v>
      </c>
      <c r="BF172" s="172">
        <f t="shared" si="25"/>
        <v>0</v>
      </c>
      <c r="BG172" s="172">
        <f t="shared" si="26"/>
        <v>0</v>
      </c>
      <c r="BH172" s="172">
        <f t="shared" si="27"/>
        <v>0</v>
      </c>
      <c r="BI172" s="172">
        <f t="shared" si="28"/>
        <v>0</v>
      </c>
      <c r="BJ172" s="14" t="s">
        <v>80</v>
      </c>
      <c r="BK172" s="172">
        <f t="shared" si="29"/>
        <v>0</v>
      </c>
      <c r="BL172" s="14" t="s">
        <v>90</v>
      </c>
      <c r="BM172" s="171" t="s">
        <v>238</v>
      </c>
    </row>
    <row r="173" spans="1:65" s="2" customFormat="1" ht="16.5" customHeight="1">
      <c r="A173" s="29"/>
      <c r="B173" s="158"/>
      <c r="C173" s="159" t="s">
        <v>239</v>
      </c>
      <c r="D173" s="159" t="s">
        <v>150</v>
      </c>
      <c r="E173" s="160" t="s">
        <v>240</v>
      </c>
      <c r="F173" s="161" t="s">
        <v>241</v>
      </c>
      <c r="G173" s="162" t="s">
        <v>153</v>
      </c>
      <c r="H173" s="163">
        <v>130</v>
      </c>
      <c r="I173" s="164"/>
      <c r="J173" s="165">
        <f t="shared" si="20"/>
        <v>0</v>
      </c>
      <c r="K173" s="166"/>
      <c r="L173" s="30"/>
      <c r="M173" s="167" t="s">
        <v>1</v>
      </c>
      <c r="N173" s="168" t="s">
        <v>40</v>
      </c>
      <c r="O173" s="55"/>
      <c r="P173" s="169">
        <f t="shared" si="21"/>
        <v>0</v>
      </c>
      <c r="Q173" s="169">
        <v>0</v>
      </c>
      <c r="R173" s="169">
        <f t="shared" si="22"/>
        <v>0</v>
      </c>
      <c r="S173" s="169">
        <v>0</v>
      </c>
      <c r="T173" s="170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90</v>
      </c>
      <c r="AT173" s="171" t="s">
        <v>150</v>
      </c>
      <c r="AU173" s="171" t="s">
        <v>84</v>
      </c>
      <c r="AY173" s="14" t="s">
        <v>148</v>
      </c>
      <c r="BE173" s="172">
        <f t="shared" si="24"/>
        <v>0</v>
      </c>
      <c r="BF173" s="172">
        <f t="shared" si="25"/>
        <v>0</v>
      </c>
      <c r="BG173" s="172">
        <f t="shared" si="26"/>
        <v>0</v>
      </c>
      <c r="BH173" s="172">
        <f t="shared" si="27"/>
        <v>0</v>
      </c>
      <c r="BI173" s="172">
        <f t="shared" si="28"/>
        <v>0</v>
      </c>
      <c r="BJ173" s="14" t="s">
        <v>80</v>
      </c>
      <c r="BK173" s="172">
        <f t="shared" si="29"/>
        <v>0</v>
      </c>
      <c r="BL173" s="14" t="s">
        <v>90</v>
      </c>
      <c r="BM173" s="171" t="s">
        <v>242</v>
      </c>
    </row>
    <row r="174" spans="1:65" s="2" customFormat="1" ht="16.5" customHeight="1">
      <c r="A174" s="29"/>
      <c r="B174" s="158"/>
      <c r="C174" s="159" t="s">
        <v>243</v>
      </c>
      <c r="D174" s="159" t="s">
        <v>150</v>
      </c>
      <c r="E174" s="160" t="s">
        <v>244</v>
      </c>
      <c r="F174" s="161" t="s">
        <v>245</v>
      </c>
      <c r="G174" s="162" t="s">
        <v>153</v>
      </c>
      <c r="H174" s="163">
        <v>396</v>
      </c>
      <c r="I174" s="164"/>
      <c r="J174" s="165">
        <f t="shared" si="20"/>
        <v>0</v>
      </c>
      <c r="K174" s="166"/>
      <c r="L174" s="30"/>
      <c r="M174" s="167" t="s">
        <v>1</v>
      </c>
      <c r="N174" s="168" t="s">
        <v>40</v>
      </c>
      <c r="O174" s="55"/>
      <c r="P174" s="169">
        <f t="shared" si="21"/>
        <v>0</v>
      </c>
      <c r="Q174" s="169">
        <v>0</v>
      </c>
      <c r="R174" s="169">
        <f t="shared" si="22"/>
        <v>0</v>
      </c>
      <c r="S174" s="169">
        <v>0</v>
      </c>
      <c r="T174" s="170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90</v>
      </c>
      <c r="AT174" s="171" t="s">
        <v>150</v>
      </c>
      <c r="AU174" s="171" t="s">
        <v>84</v>
      </c>
      <c r="AY174" s="14" t="s">
        <v>148</v>
      </c>
      <c r="BE174" s="172">
        <f t="shared" si="24"/>
        <v>0</v>
      </c>
      <c r="BF174" s="172">
        <f t="shared" si="25"/>
        <v>0</v>
      </c>
      <c r="BG174" s="172">
        <f t="shared" si="26"/>
        <v>0</v>
      </c>
      <c r="BH174" s="172">
        <f t="shared" si="27"/>
        <v>0</v>
      </c>
      <c r="BI174" s="172">
        <f t="shared" si="28"/>
        <v>0</v>
      </c>
      <c r="BJ174" s="14" t="s">
        <v>80</v>
      </c>
      <c r="BK174" s="172">
        <f t="shared" si="29"/>
        <v>0</v>
      </c>
      <c r="BL174" s="14" t="s">
        <v>90</v>
      </c>
      <c r="BM174" s="171" t="s">
        <v>246</v>
      </c>
    </row>
    <row r="175" spans="1:65" s="2" customFormat="1" ht="16.5" customHeight="1">
      <c r="A175" s="29"/>
      <c r="B175" s="158"/>
      <c r="C175" s="159" t="s">
        <v>247</v>
      </c>
      <c r="D175" s="159" t="s">
        <v>150</v>
      </c>
      <c r="E175" s="160" t="s">
        <v>248</v>
      </c>
      <c r="F175" s="161" t="s">
        <v>249</v>
      </c>
      <c r="G175" s="162" t="s">
        <v>153</v>
      </c>
      <c r="H175" s="163">
        <v>47520</v>
      </c>
      <c r="I175" s="164"/>
      <c r="J175" s="165">
        <f t="shared" si="20"/>
        <v>0</v>
      </c>
      <c r="K175" s="166"/>
      <c r="L175" s="30"/>
      <c r="M175" s="167" t="s">
        <v>1</v>
      </c>
      <c r="N175" s="168" t="s">
        <v>40</v>
      </c>
      <c r="O175" s="55"/>
      <c r="P175" s="169">
        <f t="shared" si="21"/>
        <v>0</v>
      </c>
      <c r="Q175" s="169">
        <v>0</v>
      </c>
      <c r="R175" s="169">
        <f t="shared" si="22"/>
        <v>0</v>
      </c>
      <c r="S175" s="169">
        <v>0</v>
      </c>
      <c r="T175" s="170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90</v>
      </c>
      <c r="AT175" s="171" t="s">
        <v>150</v>
      </c>
      <c r="AU175" s="171" t="s">
        <v>84</v>
      </c>
      <c r="AY175" s="14" t="s">
        <v>148</v>
      </c>
      <c r="BE175" s="172">
        <f t="shared" si="24"/>
        <v>0</v>
      </c>
      <c r="BF175" s="172">
        <f t="shared" si="25"/>
        <v>0</v>
      </c>
      <c r="BG175" s="172">
        <f t="shared" si="26"/>
        <v>0</v>
      </c>
      <c r="BH175" s="172">
        <f t="shared" si="27"/>
        <v>0</v>
      </c>
      <c r="BI175" s="172">
        <f t="shared" si="28"/>
        <v>0</v>
      </c>
      <c r="BJ175" s="14" t="s">
        <v>80</v>
      </c>
      <c r="BK175" s="172">
        <f t="shared" si="29"/>
        <v>0</v>
      </c>
      <c r="BL175" s="14" t="s">
        <v>90</v>
      </c>
      <c r="BM175" s="171" t="s">
        <v>250</v>
      </c>
    </row>
    <row r="176" spans="1:65" s="2" customFormat="1" ht="16.5" customHeight="1">
      <c r="A176" s="29"/>
      <c r="B176" s="158"/>
      <c r="C176" s="159" t="s">
        <v>251</v>
      </c>
      <c r="D176" s="159" t="s">
        <v>150</v>
      </c>
      <c r="E176" s="160" t="s">
        <v>252</v>
      </c>
      <c r="F176" s="161" t="s">
        <v>253</v>
      </c>
      <c r="G176" s="162" t="s">
        <v>153</v>
      </c>
      <c r="H176" s="163">
        <v>396</v>
      </c>
      <c r="I176" s="164"/>
      <c r="J176" s="165">
        <f t="shared" si="20"/>
        <v>0</v>
      </c>
      <c r="K176" s="166"/>
      <c r="L176" s="30"/>
      <c r="M176" s="167" t="s">
        <v>1</v>
      </c>
      <c r="N176" s="168" t="s">
        <v>40</v>
      </c>
      <c r="O176" s="55"/>
      <c r="P176" s="169">
        <f t="shared" si="21"/>
        <v>0</v>
      </c>
      <c r="Q176" s="169">
        <v>0</v>
      </c>
      <c r="R176" s="169">
        <f t="shared" si="22"/>
        <v>0</v>
      </c>
      <c r="S176" s="169">
        <v>0</v>
      </c>
      <c r="T176" s="170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90</v>
      </c>
      <c r="AT176" s="171" t="s">
        <v>150</v>
      </c>
      <c r="AU176" s="171" t="s">
        <v>84</v>
      </c>
      <c r="AY176" s="14" t="s">
        <v>148</v>
      </c>
      <c r="BE176" s="172">
        <f t="shared" si="24"/>
        <v>0</v>
      </c>
      <c r="BF176" s="172">
        <f t="shared" si="25"/>
        <v>0</v>
      </c>
      <c r="BG176" s="172">
        <f t="shared" si="26"/>
        <v>0</v>
      </c>
      <c r="BH176" s="172">
        <f t="shared" si="27"/>
        <v>0</v>
      </c>
      <c r="BI176" s="172">
        <f t="shared" si="28"/>
        <v>0</v>
      </c>
      <c r="BJ176" s="14" t="s">
        <v>80</v>
      </c>
      <c r="BK176" s="172">
        <f t="shared" si="29"/>
        <v>0</v>
      </c>
      <c r="BL176" s="14" t="s">
        <v>90</v>
      </c>
      <c r="BM176" s="171" t="s">
        <v>254</v>
      </c>
    </row>
    <row r="177" spans="1:65" s="2" customFormat="1" ht="21.75" customHeight="1">
      <c r="A177" s="29"/>
      <c r="B177" s="158"/>
      <c r="C177" s="159" t="s">
        <v>255</v>
      </c>
      <c r="D177" s="159" t="s">
        <v>150</v>
      </c>
      <c r="E177" s="160" t="s">
        <v>256</v>
      </c>
      <c r="F177" s="161" t="s">
        <v>257</v>
      </c>
      <c r="G177" s="162" t="s">
        <v>153</v>
      </c>
      <c r="H177" s="163">
        <v>343</v>
      </c>
      <c r="I177" s="164"/>
      <c r="J177" s="165">
        <f t="shared" si="20"/>
        <v>0</v>
      </c>
      <c r="K177" s="166"/>
      <c r="L177" s="30"/>
      <c r="M177" s="167" t="s">
        <v>1</v>
      </c>
      <c r="N177" s="168" t="s">
        <v>40</v>
      </c>
      <c r="O177" s="55"/>
      <c r="P177" s="169">
        <f t="shared" si="21"/>
        <v>0</v>
      </c>
      <c r="Q177" s="169">
        <v>1.2999999999999999E-4</v>
      </c>
      <c r="R177" s="169">
        <f t="shared" si="22"/>
        <v>4.4589999999999998E-2</v>
      </c>
      <c r="S177" s="169">
        <v>0</v>
      </c>
      <c r="T177" s="170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90</v>
      </c>
      <c r="AT177" s="171" t="s">
        <v>150</v>
      </c>
      <c r="AU177" s="171" t="s">
        <v>84</v>
      </c>
      <c r="AY177" s="14" t="s">
        <v>148</v>
      </c>
      <c r="BE177" s="172">
        <f t="shared" si="24"/>
        <v>0</v>
      </c>
      <c r="BF177" s="172">
        <f t="shared" si="25"/>
        <v>0</v>
      </c>
      <c r="BG177" s="172">
        <f t="shared" si="26"/>
        <v>0</v>
      </c>
      <c r="BH177" s="172">
        <f t="shared" si="27"/>
        <v>0</v>
      </c>
      <c r="BI177" s="172">
        <f t="shared" si="28"/>
        <v>0</v>
      </c>
      <c r="BJ177" s="14" t="s">
        <v>80</v>
      </c>
      <c r="BK177" s="172">
        <f t="shared" si="29"/>
        <v>0</v>
      </c>
      <c r="BL177" s="14" t="s">
        <v>90</v>
      </c>
      <c r="BM177" s="171" t="s">
        <v>258</v>
      </c>
    </row>
    <row r="178" spans="1:65" s="2" customFormat="1" ht="16.5" customHeight="1">
      <c r="A178" s="29"/>
      <c r="B178" s="158"/>
      <c r="C178" s="159" t="s">
        <v>259</v>
      </c>
      <c r="D178" s="159" t="s">
        <v>150</v>
      </c>
      <c r="E178" s="160" t="s">
        <v>260</v>
      </c>
      <c r="F178" s="161" t="s">
        <v>261</v>
      </c>
      <c r="G178" s="162" t="s">
        <v>153</v>
      </c>
      <c r="H178" s="163">
        <v>50.64</v>
      </c>
      <c r="I178" s="164"/>
      <c r="J178" s="165">
        <f t="shared" si="20"/>
        <v>0</v>
      </c>
      <c r="K178" s="166"/>
      <c r="L178" s="30"/>
      <c r="M178" s="167" t="s">
        <v>1</v>
      </c>
      <c r="N178" s="168" t="s">
        <v>40</v>
      </c>
      <c r="O178" s="55"/>
      <c r="P178" s="169">
        <f t="shared" si="21"/>
        <v>0</v>
      </c>
      <c r="Q178" s="169">
        <v>0</v>
      </c>
      <c r="R178" s="169">
        <f t="shared" si="22"/>
        <v>0</v>
      </c>
      <c r="S178" s="169">
        <v>0.26100000000000001</v>
      </c>
      <c r="T178" s="170">
        <f t="shared" si="23"/>
        <v>13.217040000000001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90</v>
      </c>
      <c r="AT178" s="171" t="s">
        <v>150</v>
      </c>
      <c r="AU178" s="171" t="s">
        <v>84</v>
      </c>
      <c r="AY178" s="14" t="s">
        <v>148</v>
      </c>
      <c r="BE178" s="172">
        <f t="shared" si="24"/>
        <v>0</v>
      </c>
      <c r="BF178" s="172">
        <f t="shared" si="25"/>
        <v>0</v>
      </c>
      <c r="BG178" s="172">
        <f t="shared" si="26"/>
        <v>0</v>
      </c>
      <c r="BH178" s="172">
        <f t="shared" si="27"/>
        <v>0</v>
      </c>
      <c r="BI178" s="172">
        <f t="shared" si="28"/>
        <v>0</v>
      </c>
      <c r="BJ178" s="14" t="s">
        <v>80</v>
      </c>
      <c r="BK178" s="172">
        <f t="shared" si="29"/>
        <v>0</v>
      </c>
      <c r="BL178" s="14" t="s">
        <v>90</v>
      </c>
      <c r="BM178" s="171" t="s">
        <v>262</v>
      </c>
    </row>
    <row r="179" spans="1:65" s="2" customFormat="1" ht="21.75" customHeight="1">
      <c r="A179" s="29"/>
      <c r="B179" s="158"/>
      <c r="C179" s="159" t="s">
        <v>263</v>
      </c>
      <c r="D179" s="159" t="s">
        <v>150</v>
      </c>
      <c r="E179" s="160" t="s">
        <v>264</v>
      </c>
      <c r="F179" s="161" t="s">
        <v>265</v>
      </c>
      <c r="G179" s="162" t="s">
        <v>168</v>
      </c>
      <c r="H179" s="163">
        <v>9.56</v>
      </c>
      <c r="I179" s="164"/>
      <c r="J179" s="165">
        <f t="shared" si="20"/>
        <v>0</v>
      </c>
      <c r="K179" s="166"/>
      <c r="L179" s="30"/>
      <c r="M179" s="167" t="s">
        <v>1</v>
      </c>
      <c r="N179" s="168" t="s">
        <v>40</v>
      </c>
      <c r="O179" s="55"/>
      <c r="P179" s="169">
        <f t="shared" si="21"/>
        <v>0</v>
      </c>
      <c r="Q179" s="169">
        <v>0</v>
      </c>
      <c r="R179" s="169">
        <f t="shared" si="22"/>
        <v>0</v>
      </c>
      <c r="S179" s="169">
        <v>1.8</v>
      </c>
      <c r="T179" s="170">
        <f t="shared" si="23"/>
        <v>17.208000000000002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90</v>
      </c>
      <c r="AT179" s="171" t="s">
        <v>150</v>
      </c>
      <c r="AU179" s="171" t="s">
        <v>84</v>
      </c>
      <c r="AY179" s="14" t="s">
        <v>148</v>
      </c>
      <c r="BE179" s="172">
        <f t="shared" si="24"/>
        <v>0</v>
      </c>
      <c r="BF179" s="172">
        <f t="shared" si="25"/>
        <v>0</v>
      </c>
      <c r="BG179" s="172">
        <f t="shared" si="26"/>
        <v>0</v>
      </c>
      <c r="BH179" s="172">
        <f t="shared" si="27"/>
        <v>0</v>
      </c>
      <c r="BI179" s="172">
        <f t="shared" si="28"/>
        <v>0</v>
      </c>
      <c r="BJ179" s="14" t="s">
        <v>80</v>
      </c>
      <c r="BK179" s="172">
        <f t="shared" si="29"/>
        <v>0</v>
      </c>
      <c r="BL179" s="14" t="s">
        <v>90</v>
      </c>
      <c r="BM179" s="171" t="s">
        <v>266</v>
      </c>
    </row>
    <row r="180" spans="1:65" s="2" customFormat="1" ht="16.5" customHeight="1">
      <c r="A180" s="29"/>
      <c r="B180" s="158"/>
      <c r="C180" s="159" t="s">
        <v>267</v>
      </c>
      <c r="D180" s="159" t="s">
        <v>150</v>
      </c>
      <c r="E180" s="160" t="s">
        <v>268</v>
      </c>
      <c r="F180" s="161" t="s">
        <v>269</v>
      </c>
      <c r="G180" s="162" t="s">
        <v>168</v>
      </c>
      <c r="H180" s="163">
        <v>2.4500000000000002</v>
      </c>
      <c r="I180" s="164"/>
      <c r="J180" s="165">
        <f t="shared" si="20"/>
        <v>0</v>
      </c>
      <c r="K180" s="166"/>
      <c r="L180" s="30"/>
      <c r="M180" s="167" t="s">
        <v>1</v>
      </c>
      <c r="N180" s="168" t="s">
        <v>40</v>
      </c>
      <c r="O180" s="55"/>
      <c r="P180" s="169">
        <f t="shared" si="21"/>
        <v>0</v>
      </c>
      <c r="Q180" s="169">
        <v>0</v>
      </c>
      <c r="R180" s="169">
        <f t="shared" si="22"/>
        <v>0</v>
      </c>
      <c r="S180" s="169">
        <v>1.671</v>
      </c>
      <c r="T180" s="170">
        <f t="shared" si="23"/>
        <v>4.0939500000000004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90</v>
      </c>
      <c r="AT180" s="171" t="s">
        <v>150</v>
      </c>
      <c r="AU180" s="171" t="s">
        <v>84</v>
      </c>
      <c r="AY180" s="14" t="s">
        <v>148</v>
      </c>
      <c r="BE180" s="172">
        <f t="shared" si="24"/>
        <v>0</v>
      </c>
      <c r="BF180" s="172">
        <f t="shared" si="25"/>
        <v>0</v>
      </c>
      <c r="BG180" s="172">
        <f t="shared" si="26"/>
        <v>0</v>
      </c>
      <c r="BH180" s="172">
        <f t="shared" si="27"/>
        <v>0</v>
      </c>
      <c r="BI180" s="172">
        <f t="shared" si="28"/>
        <v>0</v>
      </c>
      <c r="BJ180" s="14" t="s">
        <v>80</v>
      </c>
      <c r="BK180" s="172">
        <f t="shared" si="29"/>
        <v>0</v>
      </c>
      <c r="BL180" s="14" t="s">
        <v>90</v>
      </c>
      <c r="BM180" s="171" t="s">
        <v>270</v>
      </c>
    </row>
    <row r="181" spans="1:65" s="2" customFormat="1" ht="21.75" customHeight="1">
      <c r="A181" s="29"/>
      <c r="B181" s="158"/>
      <c r="C181" s="159" t="s">
        <v>271</v>
      </c>
      <c r="D181" s="159" t="s">
        <v>150</v>
      </c>
      <c r="E181" s="160" t="s">
        <v>272</v>
      </c>
      <c r="F181" s="161" t="s">
        <v>273</v>
      </c>
      <c r="G181" s="162" t="s">
        <v>153</v>
      </c>
      <c r="H181" s="163">
        <v>146</v>
      </c>
      <c r="I181" s="164"/>
      <c r="J181" s="165">
        <f t="shared" si="20"/>
        <v>0</v>
      </c>
      <c r="K181" s="166"/>
      <c r="L181" s="30"/>
      <c r="M181" s="167" t="s">
        <v>1</v>
      </c>
      <c r="N181" s="168" t="s">
        <v>40</v>
      </c>
      <c r="O181" s="55"/>
      <c r="P181" s="169">
        <f t="shared" si="21"/>
        <v>0</v>
      </c>
      <c r="Q181" s="169">
        <v>0</v>
      </c>
      <c r="R181" s="169">
        <f t="shared" si="22"/>
        <v>0</v>
      </c>
      <c r="S181" s="169">
        <v>0.122</v>
      </c>
      <c r="T181" s="170">
        <f t="shared" si="23"/>
        <v>17.812000000000001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90</v>
      </c>
      <c r="AT181" s="171" t="s">
        <v>150</v>
      </c>
      <c r="AU181" s="171" t="s">
        <v>84</v>
      </c>
      <c r="AY181" s="14" t="s">
        <v>148</v>
      </c>
      <c r="BE181" s="172">
        <f t="shared" si="24"/>
        <v>0</v>
      </c>
      <c r="BF181" s="172">
        <f t="shared" si="25"/>
        <v>0</v>
      </c>
      <c r="BG181" s="172">
        <f t="shared" si="26"/>
        <v>0</v>
      </c>
      <c r="BH181" s="172">
        <f t="shared" si="27"/>
        <v>0</v>
      </c>
      <c r="BI181" s="172">
        <f t="shared" si="28"/>
        <v>0</v>
      </c>
      <c r="BJ181" s="14" t="s">
        <v>80</v>
      </c>
      <c r="BK181" s="172">
        <f t="shared" si="29"/>
        <v>0</v>
      </c>
      <c r="BL181" s="14" t="s">
        <v>90</v>
      </c>
      <c r="BM181" s="171" t="s">
        <v>274</v>
      </c>
    </row>
    <row r="182" spans="1:65" s="2" customFormat="1" ht="21.75" customHeight="1">
      <c r="A182" s="29"/>
      <c r="B182" s="158"/>
      <c r="C182" s="159" t="s">
        <v>275</v>
      </c>
      <c r="D182" s="159" t="s">
        <v>150</v>
      </c>
      <c r="E182" s="160" t="s">
        <v>276</v>
      </c>
      <c r="F182" s="161" t="s">
        <v>277</v>
      </c>
      <c r="G182" s="162" t="s">
        <v>168</v>
      </c>
      <c r="H182" s="163">
        <v>21.9</v>
      </c>
      <c r="I182" s="164"/>
      <c r="J182" s="165">
        <f t="shared" si="20"/>
        <v>0</v>
      </c>
      <c r="K182" s="166"/>
      <c r="L182" s="30"/>
      <c r="M182" s="167" t="s">
        <v>1</v>
      </c>
      <c r="N182" s="168" t="s">
        <v>40</v>
      </c>
      <c r="O182" s="55"/>
      <c r="P182" s="169">
        <f t="shared" si="21"/>
        <v>0</v>
      </c>
      <c r="Q182" s="169">
        <v>0</v>
      </c>
      <c r="R182" s="169">
        <f t="shared" si="22"/>
        <v>0</v>
      </c>
      <c r="S182" s="169">
        <v>1.4</v>
      </c>
      <c r="T182" s="170">
        <f t="shared" si="23"/>
        <v>30.659999999999997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90</v>
      </c>
      <c r="AT182" s="171" t="s">
        <v>150</v>
      </c>
      <c r="AU182" s="171" t="s">
        <v>84</v>
      </c>
      <c r="AY182" s="14" t="s">
        <v>148</v>
      </c>
      <c r="BE182" s="172">
        <f t="shared" si="24"/>
        <v>0</v>
      </c>
      <c r="BF182" s="172">
        <f t="shared" si="25"/>
        <v>0</v>
      </c>
      <c r="BG182" s="172">
        <f t="shared" si="26"/>
        <v>0</v>
      </c>
      <c r="BH182" s="172">
        <f t="shared" si="27"/>
        <v>0</v>
      </c>
      <c r="BI182" s="172">
        <f t="shared" si="28"/>
        <v>0</v>
      </c>
      <c r="BJ182" s="14" t="s">
        <v>80</v>
      </c>
      <c r="BK182" s="172">
        <f t="shared" si="29"/>
        <v>0</v>
      </c>
      <c r="BL182" s="14" t="s">
        <v>90</v>
      </c>
      <c r="BM182" s="171" t="s">
        <v>278</v>
      </c>
    </row>
    <row r="183" spans="1:65" s="2" customFormat="1" ht="21.75" customHeight="1">
      <c r="A183" s="29"/>
      <c r="B183" s="158"/>
      <c r="C183" s="159" t="s">
        <v>279</v>
      </c>
      <c r="D183" s="159" t="s">
        <v>150</v>
      </c>
      <c r="E183" s="160" t="s">
        <v>280</v>
      </c>
      <c r="F183" s="161" t="s">
        <v>281</v>
      </c>
      <c r="G183" s="162" t="s">
        <v>157</v>
      </c>
      <c r="H183" s="163">
        <v>47</v>
      </c>
      <c r="I183" s="164"/>
      <c r="J183" s="165">
        <f t="shared" si="20"/>
        <v>0</v>
      </c>
      <c r="K183" s="166"/>
      <c r="L183" s="30"/>
      <c r="M183" s="167" t="s">
        <v>1</v>
      </c>
      <c r="N183" s="168" t="s">
        <v>40</v>
      </c>
      <c r="O183" s="55"/>
      <c r="P183" s="169">
        <f t="shared" si="21"/>
        <v>0</v>
      </c>
      <c r="Q183" s="169">
        <v>0</v>
      </c>
      <c r="R183" s="169">
        <f t="shared" si="22"/>
        <v>0</v>
      </c>
      <c r="S183" s="169">
        <v>4.9000000000000002E-2</v>
      </c>
      <c r="T183" s="170">
        <f t="shared" si="23"/>
        <v>2.3029999999999999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1" t="s">
        <v>90</v>
      </c>
      <c r="AT183" s="171" t="s">
        <v>150</v>
      </c>
      <c r="AU183" s="171" t="s">
        <v>84</v>
      </c>
      <c r="AY183" s="14" t="s">
        <v>148</v>
      </c>
      <c r="BE183" s="172">
        <f t="shared" si="24"/>
        <v>0</v>
      </c>
      <c r="BF183" s="172">
        <f t="shared" si="25"/>
        <v>0</v>
      </c>
      <c r="BG183" s="172">
        <f t="shared" si="26"/>
        <v>0</v>
      </c>
      <c r="BH183" s="172">
        <f t="shared" si="27"/>
        <v>0</v>
      </c>
      <c r="BI183" s="172">
        <f t="shared" si="28"/>
        <v>0</v>
      </c>
      <c r="BJ183" s="14" t="s">
        <v>80</v>
      </c>
      <c r="BK183" s="172">
        <f t="shared" si="29"/>
        <v>0</v>
      </c>
      <c r="BL183" s="14" t="s">
        <v>90</v>
      </c>
      <c r="BM183" s="171" t="s">
        <v>282</v>
      </c>
    </row>
    <row r="184" spans="1:65" s="2" customFormat="1" ht="21.75" customHeight="1">
      <c r="A184" s="29"/>
      <c r="B184" s="158"/>
      <c r="C184" s="159" t="s">
        <v>283</v>
      </c>
      <c r="D184" s="159" t="s">
        <v>150</v>
      </c>
      <c r="E184" s="160" t="s">
        <v>284</v>
      </c>
      <c r="F184" s="161" t="s">
        <v>285</v>
      </c>
      <c r="G184" s="162" t="s">
        <v>153</v>
      </c>
      <c r="H184" s="163">
        <v>36.83</v>
      </c>
      <c r="I184" s="164"/>
      <c r="J184" s="165">
        <f t="shared" si="20"/>
        <v>0</v>
      </c>
      <c r="K184" s="166"/>
      <c r="L184" s="30"/>
      <c r="M184" s="167" t="s">
        <v>1</v>
      </c>
      <c r="N184" s="168" t="s">
        <v>40</v>
      </c>
      <c r="O184" s="55"/>
      <c r="P184" s="169">
        <f t="shared" si="21"/>
        <v>0</v>
      </c>
      <c r="Q184" s="169">
        <v>0</v>
      </c>
      <c r="R184" s="169">
        <f t="shared" si="22"/>
        <v>0</v>
      </c>
      <c r="S184" s="169">
        <v>3.7999999999999999E-2</v>
      </c>
      <c r="T184" s="170">
        <f t="shared" si="23"/>
        <v>1.39954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90</v>
      </c>
      <c r="AT184" s="171" t="s">
        <v>150</v>
      </c>
      <c r="AU184" s="171" t="s">
        <v>84</v>
      </c>
      <c r="AY184" s="14" t="s">
        <v>148</v>
      </c>
      <c r="BE184" s="172">
        <f t="shared" si="24"/>
        <v>0</v>
      </c>
      <c r="BF184" s="172">
        <f t="shared" si="25"/>
        <v>0</v>
      </c>
      <c r="BG184" s="172">
        <f t="shared" si="26"/>
        <v>0</v>
      </c>
      <c r="BH184" s="172">
        <f t="shared" si="27"/>
        <v>0</v>
      </c>
      <c r="BI184" s="172">
        <f t="shared" si="28"/>
        <v>0</v>
      </c>
      <c r="BJ184" s="14" t="s">
        <v>80</v>
      </c>
      <c r="BK184" s="172">
        <f t="shared" si="29"/>
        <v>0</v>
      </c>
      <c r="BL184" s="14" t="s">
        <v>90</v>
      </c>
      <c r="BM184" s="171" t="s">
        <v>286</v>
      </c>
    </row>
    <row r="185" spans="1:65" s="2" customFormat="1" ht="16.5" customHeight="1">
      <c r="A185" s="29"/>
      <c r="B185" s="158"/>
      <c r="C185" s="159" t="s">
        <v>287</v>
      </c>
      <c r="D185" s="159" t="s">
        <v>150</v>
      </c>
      <c r="E185" s="160" t="s">
        <v>288</v>
      </c>
      <c r="F185" s="161" t="s">
        <v>289</v>
      </c>
      <c r="G185" s="162" t="s">
        <v>153</v>
      </c>
      <c r="H185" s="163">
        <v>29</v>
      </c>
      <c r="I185" s="164"/>
      <c r="J185" s="165">
        <f t="shared" si="20"/>
        <v>0</v>
      </c>
      <c r="K185" s="166"/>
      <c r="L185" s="30"/>
      <c r="M185" s="167" t="s">
        <v>1</v>
      </c>
      <c r="N185" s="168" t="s">
        <v>40</v>
      </c>
      <c r="O185" s="55"/>
      <c r="P185" s="169">
        <f t="shared" si="21"/>
        <v>0</v>
      </c>
      <c r="Q185" s="169">
        <v>0</v>
      </c>
      <c r="R185" s="169">
        <f t="shared" si="22"/>
        <v>0</v>
      </c>
      <c r="S185" s="169">
        <v>8.7999999999999995E-2</v>
      </c>
      <c r="T185" s="170">
        <f t="shared" si="23"/>
        <v>2.552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90</v>
      </c>
      <c r="AT185" s="171" t="s">
        <v>150</v>
      </c>
      <c r="AU185" s="171" t="s">
        <v>84</v>
      </c>
      <c r="AY185" s="14" t="s">
        <v>148</v>
      </c>
      <c r="BE185" s="172">
        <f t="shared" si="24"/>
        <v>0</v>
      </c>
      <c r="BF185" s="172">
        <f t="shared" si="25"/>
        <v>0</v>
      </c>
      <c r="BG185" s="172">
        <f t="shared" si="26"/>
        <v>0</v>
      </c>
      <c r="BH185" s="172">
        <f t="shared" si="27"/>
        <v>0</v>
      </c>
      <c r="BI185" s="172">
        <f t="shared" si="28"/>
        <v>0</v>
      </c>
      <c r="BJ185" s="14" t="s">
        <v>80</v>
      </c>
      <c r="BK185" s="172">
        <f t="shared" si="29"/>
        <v>0</v>
      </c>
      <c r="BL185" s="14" t="s">
        <v>90</v>
      </c>
      <c r="BM185" s="171" t="s">
        <v>290</v>
      </c>
    </row>
    <row r="186" spans="1:65" s="2" customFormat="1" ht="16.5" customHeight="1">
      <c r="A186" s="29"/>
      <c r="B186" s="158"/>
      <c r="C186" s="159" t="s">
        <v>291</v>
      </c>
      <c r="D186" s="159" t="s">
        <v>150</v>
      </c>
      <c r="E186" s="160" t="s">
        <v>292</v>
      </c>
      <c r="F186" s="161" t="s">
        <v>293</v>
      </c>
      <c r="G186" s="162" t="s">
        <v>153</v>
      </c>
      <c r="H186" s="163">
        <v>6.24</v>
      </c>
      <c r="I186" s="164"/>
      <c r="J186" s="165">
        <f t="shared" si="20"/>
        <v>0</v>
      </c>
      <c r="K186" s="166"/>
      <c r="L186" s="30"/>
      <c r="M186" s="167" t="s">
        <v>1</v>
      </c>
      <c r="N186" s="168" t="s">
        <v>40</v>
      </c>
      <c r="O186" s="55"/>
      <c r="P186" s="169">
        <f t="shared" si="21"/>
        <v>0</v>
      </c>
      <c r="Q186" s="169">
        <v>0</v>
      </c>
      <c r="R186" s="169">
        <f t="shared" si="22"/>
        <v>0</v>
      </c>
      <c r="S186" s="169">
        <v>6.7000000000000004E-2</v>
      </c>
      <c r="T186" s="170">
        <f t="shared" si="23"/>
        <v>0.41808000000000006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90</v>
      </c>
      <c r="AT186" s="171" t="s">
        <v>150</v>
      </c>
      <c r="AU186" s="171" t="s">
        <v>84</v>
      </c>
      <c r="AY186" s="14" t="s">
        <v>148</v>
      </c>
      <c r="BE186" s="172">
        <f t="shared" si="24"/>
        <v>0</v>
      </c>
      <c r="BF186" s="172">
        <f t="shared" si="25"/>
        <v>0</v>
      </c>
      <c r="BG186" s="172">
        <f t="shared" si="26"/>
        <v>0</v>
      </c>
      <c r="BH186" s="172">
        <f t="shared" si="27"/>
        <v>0</v>
      </c>
      <c r="BI186" s="172">
        <f t="shared" si="28"/>
        <v>0</v>
      </c>
      <c r="BJ186" s="14" t="s">
        <v>80</v>
      </c>
      <c r="BK186" s="172">
        <f t="shared" si="29"/>
        <v>0</v>
      </c>
      <c r="BL186" s="14" t="s">
        <v>90</v>
      </c>
      <c r="BM186" s="171" t="s">
        <v>294</v>
      </c>
    </row>
    <row r="187" spans="1:65" s="2" customFormat="1" ht="33" customHeight="1">
      <c r="A187" s="29"/>
      <c r="B187" s="158"/>
      <c r="C187" s="159" t="s">
        <v>295</v>
      </c>
      <c r="D187" s="159" t="s">
        <v>150</v>
      </c>
      <c r="E187" s="160" t="s">
        <v>296</v>
      </c>
      <c r="F187" s="161" t="s">
        <v>297</v>
      </c>
      <c r="G187" s="162" t="s">
        <v>153</v>
      </c>
      <c r="H187" s="163">
        <v>321.60000000000002</v>
      </c>
      <c r="I187" s="164"/>
      <c r="J187" s="165">
        <f t="shared" si="20"/>
        <v>0</v>
      </c>
      <c r="K187" s="166"/>
      <c r="L187" s="30"/>
      <c r="M187" s="167" t="s">
        <v>1</v>
      </c>
      <c r="N187" s="168" t="s">
        <v>40</v>
      </c>
      <c r="O187" s="55"/>
      <c r="P187" s="169">
        <f t="shared" si="21"/>
        <v>0</v>
      </c>
      <c r="Q187" s="169">
        <v>0</v>
      </c>
      <c r="R187" s="169">
        <f t="shared" si="22"/>
        <v>0</v>
      </c>
      <c r="S187" s="169">
        <v>0.05</v>
      </c>
      <c r="T187" s="170">
        <f t="shared" si="23"/>
        <v>16.080000000000002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90</v>
      </c>
      <c r="AT187" s="171" t="s">
        <v>150</v>
      </c>
      <c r="AU187" s="171" t="s">
        <v>84</v>
      </c>
      <c r="AY187" s="14" t="s">
        <v>148</v>
      </c>
      <c r="BE187" s="172">
        <f t="shared" si="24"/>
        <v>0</v>
      </c>
      <c r="BF187" s="172">
        <f t="shared" si="25"/>
        <v>0</v>
      </c>
      <c r="BG187" s="172">
        <f t="shared" si="26"/>
        <v>0</v>
      </c>
      <c r="BH187" s="172">
        <f t="shared" si="27"/>
        <v>0</v>
      </c>
      <c r="BI187" s="172">
        <f t="shared" si="28"/>
        <v>0</v>
      </c>
      <c r="BJ187" s="14" t="s">
        <v>80</v>
      </c>
      <c r="BK187" s="172">
        <f t="shared" si="29"/>
        <v>0</v>
      </c>
      <c r="BL187" s="14" t="s">
        <v>90</v>
      </c>
      <c r="BM187" s="171" t="s">
        <v>298</v>
      </c>
    </row>
    <row r="188" spans="1:65" s="2" customFormat="1" ht="21.75" customHeight="1">
      <c r="A188" s="29"/>
      <c r="B188" s="158"/>
      <c r="C188" s="159" t="s">
        <v>299</v>
      </c>
      <c r="D188" s="159" t="s">
        <v>150</v>
      </c>
      <c r="E188" s="160" t="s">
        <v>300</v>
      </c>
      <c r="F188" s="161" t="s">
        <v>301</v>
      </c>
      <c r="G188" s="162" t="s">
        <v>153</v>
      </c>
      <c r="H188" s="163">
        <v>768.3</v>
      </c>
      <c r="I188" s="164"/>
      <c r="J188" s="165">
        <f t="shared" si="20"/>
        <v>0</v>
      </c>
      <c r="K188" s="166"/>
      <c r="L188" s="30"/>
      <c r="M188" s="167" t="s">
        <v>1</v>
      </c>
      <c r="N188" s="168" t="s">
        <v>40</v>
      </c>
      <c r="O188" s="55"/>
      <c r="P188" s="169">
        <f t="shared" si="21"/>
        <v>0</v>
      </c>
      <c r="Q188" s="169">
        <v>0</v>
      </c>
      <c r="R188" s="169">
        <f t="shared" si="22"/>
        <v>0</v>
      </c>
      <c r="S188" s="169">
        <v>4.5999999999999999E-2</v>
      </c>
      <c r="T188" s="170">
        <f t="shared" si="23"/>
        <v>35.341799999999999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90</v>
      </c>
      <c r="AT188" s="171" t="s">
        <v>150</v>
      </c>
      <c r="AU188" s="171" t="s">
        <v>84</v>
      </c>
      <c r="AY188" s="14" t="s">
        <v>148</v>
      </c>
      <c r="BE188" s="172">
        <f t="shared" si="24"/>
        <v>0</v>
      </c>
      <c r="BF188" s="172">
        <f t="shared" si="25"/>
        <v>0</v>
      </c>
      <c r="BG188" s="172">
        <f t="shared" si="26"/>
        <v>0</v>
      </c>
      <c r="BH188" s="172">
        <f t="shared" si="27"/>
        <v>0</v>
      </c>
      <c r="BI188" s="172">
        <f t="shared" si="28"/>
        <v>0</v>
      </c>
      <c r="BJ188" s="14" t="s">
        <v>80</v>
      </c>
      <c r="BK188" s="172">
        <f t="shared" si="29"/>
        <v>0</v>
      </c>
      <c r="BL188" s="14" t="s">
        <v>90</v>
      </c>
      <c r="BM188" s="171" t="s">
        <v>302</v>
      </c>
    </row>
    <row r="189" spans="1:65" s="2" customFormat="1" ht="21.75" customHeight="1">
      <c r="A189" s="29"/>
      <c r="B189" s="158"/>
      <c r="C189" s="159" t="s">
        <v>303</v>
      </c>
      <c r="D189" s="159" t="s">
        <v>150</v>
      </c>
      <c r="E189" s="160" t="s">
        <v>304</v>
      </c>
      <c r="F189" s="161" t="s">
        <v>305</v>
      </c>
      <c r="G189" s="162" t="s">
        <v>153</v>
      </c>
      <c r="H189" s="163">
        <v>359.9</v>
      </c>
      <c r="I189" s="164"/>
      <c r="J189" s="165">
        <f t="shared" si="20"/>
        <v>0</v>
      </c>
      <c r="K189" s="166"/>
      <c r="L189" s="30"/>
      <c r="M189" s="167" t="s">
        <v>1</v>
      </c>
      <c r="N189" s="168" t="s">
        <v>40</v>
      </c>
      <c r="O189" s="55"/>
      <c r="P189" s="169">
        <f t="shared" si="21"/>
        <v>0</v>
      </c>
      <c r="Q189" s="169">
        <v>0</v>
      </c>
      <c r="R189" s="169">
        <f t="shared" si="22"/>
        <v>0</v>
      </c>
      <c r="S189" s="169">
        <v>0.05</v>
      </c>
      <c r="T189" s="170">
        <f t="shared" si="23"/>
        <v>17.995000000000001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1" t="s">
        <v>90</v>
      </c>
      <c r="AT189" s="171" t="s">
        <v>150</v>
      </c>
      <c r="AU189" s="171" t="s">
        <v>84</v>
      </c>
      <c r="AY189" s="14" t="s">
        <v>148</v>
      </c>
      <c r="BE189" s="172">
        <f t="shared" si="24"/>
        <v>0</v>
      </c>
      <c r="BF189" s="172">
        <f t="shared" si="25"/>
        <v>0</v>
      </c>
      <c r="BG189" s="172">
        <f t="shared" si="26"/>
        <v>0</v>
      </c>
      <c r="BH189" s="172">
        <f t="shared" si="27"/>
        <v>0</v>
      </c>
      <c r="BI189" s="172">
        <f t="shared" si="28"/>
        <v>0</v>
      </c>
      <c r="BJ189" s="14" t="s">
        <v>80</v>
      </c>
      <c r="BK189" s="172">
        <f t="shared" si="29"/>
        <v>0</v>
      </c>
      <c r="BL189" s="14" t="s">
        <v>90</v>
      </c>
      <c r="BM189" s="171" t="s">
        <v>306</v>
      </c>
    </row>
    <row r="190" spans="1:65" s="2" customFormat="1" ht="21.75" customHeight="1">
      <c r="A190" s="29"/>
      <c r="B190" s="158"/>
      <c r="C190" s="159" t="s">
        <v>307</v>
      </c>
      <c r="D190" s="159" t="s">
        <v>150</v>
      </c>
      <c r="E190" s="160" t="s">
        <v>308</v>
      </c>
      <c r="F190" s="161" t="s">
        <v>309</v>
      </c>
      <c r="G190" s="162" t="s">
        <v>153</v>
      </c>
      <c r="H190" s="163">
        <v>106</v>
      </c>
      <c r="I190" s="164"/>
      <c r="J190" s="165">
        <f t="shared" si="20"/>
        <v>0</v>
      </c>
      <c r="K190" s="166"/>
      <c r="L190" s="30"/>
      <c r="M190" s="167" t="s">
        <v>1</v>
      </c>
      <c r="N190" s="168" t="s">
        <v>40</v>
      </c>
      <c r="O190" s="55"/>
      <c r="P190" s="169">
        <f t="shared" si="21"/>
        <v>0</v>
      </c>
      <c r="Q190" s="169">
        <v>4.8000000000000001E-2</v>
      </c>
      <c r="R190" s="169">
        <f t="shared" si="22"/>
        <v>5.0880000000000001</v>
      </c>
      <c r="S190" s="169">
        <v>4.8000000000000001E-2</v>
      </c>
      <c r="T190" s="170">
        <f t="shared" si="23"/>
        <v>5.0880000000000001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90</v>
      </c>
      <c r="AT190" s="171" t="s">
        <v>150</v>
      </c>
      <c r="AU190" s="171" t="s">
        <v>84</v>
      </c>
      <c r="AY190" s="14" t="s">
        <v>148</v>
      </c>
      <c r="BE190" s="172">
        <f t="shared" si="24"/>
        <v>0</v>
      </c>
      <c r="BF190" s="172">
        <f t="shared" si="25"/>
        <v>0</v>
      </c>
      <c r="BG190" s="172">
        <f t="shared" si="26"/>
        <v>0</v>
      </c>
      <c r="BH190" s="172">
        <f t="shared" si="27"/>
        <v>0</v>
      </c>
      <c r="BI190" s="172">
        <f t="shared" si="28"/>
        <v>0</v>
      </c>
      <c r="BJ190" s="14" t="s">
        <v>80</v>
      </c>
      <c r="BK190" s="172">
        <f t="shared" si="29"/>
        <v>0</v>
      </c>
      <c r="BL190" s="14" t="s">
        <v>90</v>
      </c>
      <c r="BM190" s="171" t="s">
        <v>310</v>
      </c>
    </row>
    <row r="191" spans="1:65" s="2" customFormat="1" ht="21.75" customHeight="1">
      <c r="A191" s="29"/>
      <c r="B191" s="158"/>
      <c r="C191" s="159" t="s">
        <v>311</v>
      </c>
      <c r="D191" s="159" t="s">
        <v>150</v>
      </c>
      <c r="E191" s="160" t="s">
        <v>312</v>
      </c>
      <c r="F191" s="161" t="s">
        <v>313</v>
      </c>
      <c r="G191" s="162" t="s">
        <v>153</v>
      </c>
      <c r="H191" s="163">
        <v>841.6</v>
      </c>
      <c r="I191" s="164"/>
      <c r="J191" s="165">
        <f t="shared" si="20"/>
        <v>0</v>
      </c>
      <c r="K191" s="166"/>
      <c r="L191" s="30"/>
      <c r="M191" s="167" t="s">
        <v>1</v>
      </c>
      <c r="N191" s="168" t="s">
        <v>40</v>
      </c>
      <c r="O191" s="55"/>
      <c r="P191" s="169">
        <f t="shared" si="21"/>
        <v>0</v>
      </c>
      <c r="Q191" s="169">
        <v>0</v>
      </c>
      <c r="R191" s="169">
        <f t="shared" si="22"/>
        <v>0</v>
      </c>
      <c r="S191" s="169">
        <v>0</v>
      </c>
      <c r="T191" s="170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1" t="s">
        <v>90</v>
      </c>
      <c r="AT191" s="171" t="s">
        <v>150</v>
      </c>
      <c r="AU191" s="171" t="s">
        <v>84</v>
      </c>
      <c r="AY191" s="14" t="s">
        <v>148</v>
      </c>
      <c r="BE191" s="172">
        <f t="shared" si="24"/>
        <v>0</v>
      </c>
      <c r="BF191" s="172">
        <f t="shared" si="25"/>
        <v>0</v>
      </c>
      <c r="BG191" s="172">
        <f t="shared" si="26"/>
        <v>0</v>
      </c>
      <c r="BH191" s="172">
        <f t="shared" si="27"/>
        <v>0</v>
      </c>
      <c r="BI191" s="172">
        <f t="shared" si="28"/>
        <v>0</v>
      </c>
      <c r="BJ191" s="14" t="s">
        <v>80</v>
      </c>
      <c r="BK191" s="172">
        <f t="shared" si="29"/>
        <v>0</v>
      </c>
      <c r="BL191" s="14" t="s">
        <v>90</v>
      </c>
      <c r="BM191" s="171" t="s">
        <v>314</v>
      </c>
    </row>
    <row r="192" spans="1:65" s="2" customFormat="1" ht="21.75" customHeight="1">
      <c r="A192" s="29"/>
      <c r="B192" s="158"/>
      <c r="C192" s="159" t="s">
        <v>315</v>
      </c>
      <c r="D192" s="159" t="s">
        <v>150</v>
      </c>
      <c r="E192" s="160" t="s">
        <v>316</v>
      </c>
      <c r="F192" s="161" t="s">
        <v>317</v>
      </c>
      <c r="G192" s="162" t="s">
        <v>153</v>
      </c>
      <c r="H192" s="163">
        <v>106</v>
      </c>
      <c r="I192" s="164"/>
      <c r="J192" s="165">
        <f t="shared" si="20"/>
        <v>0</v>
      </c>
      <c r="K192" s="166"/>
      <c r="L192" s="30"/>
      <c r="M192" s="167" t="s">
        <v>1</v>
      </c>
      <c r="N192" s="168" t="s">
        <v>40</v>
      </c>
      <c r="O192" s="55"/>
      <c r="P192" s="169">
        <f t="shared" si="21"/>
        <v>0</v>
      </c>
      <c r="Q192" s="169">
        <v>0</v>
      </c>
      <c r="R192" s="169">
        <f t="shared" si="22"/>
        <v>0</v>
      </c>
      <c r="S192" s="169">
        <v>1.06E-2</v>
      </c>
      <c r="T192" s="170">
        <f t="shared" si="23"/>
        <v>1.1235999999999999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90</v>
      </c>
      <c r="AT192" s="171" t="s">
        <v>150</v>
      </c>
      <c r="AU192" s="171" t="s">
        <v>84</v>
      </c>
      <c r="AY192" s="14" t="s">
        <v>148</v>
      </c>
      <c r="BE192" s="172">
        <f t="shared" si="24"/>
        <v>0</v>
      </c>
      <c r="BF192" s="172">
        <f t="shared" si="25"/>
        <v>0</v>
      </c>
      <c r="BG192" s="172">
        <f t="shared" si="26"/>
        <v>0</v>
      </c>
      <c r="BH192" s="172">
        <f t="shared" si="27"/>
        <v>0</v>
      </c>
      <c r="BI192" s="172">
        <f t="shared" si="28"/>
        <v>0</v>
      </c>
      <c r="BJ192" s="14" t="s">
        <v>80</v>
      </c>
      <c r="BK192" s="172">
        <f t="shared" si="29"/>
        <v>0</v>
      </c>
      <c r="BL192" s="14" t="s">
        <v>90</v>
      </c>
      <c r="BM192" s="171" t="s">
        <v>318</v>
      </c>
    </row>
    <row r="193" spans="1:65" s="2" customFormat="1" ht="21.75" customHeight="1">
      <c r="A193" s="29"/>
      <c r="B193" s="158"/>
      <c r="C193" s="159" t="s">
        <v>319</v>
      </c>
      <c r="D193" s="159" t="s">
        <v>150</v>
      </c>
      <c r="E193" s="160" t="s">
        <v>320</v>
      </c>
      <c r="F193" s="161" t="s">
        <v>321</v>
      </c>
      <c r="G193" s="162" t="s">
        <v>153</v>
      </c>
      <c r="H193" s="163">
        <v>106</v>
      </c>
      <c r="I193" s="164"/>
      <c r="J193" s="165">
        <f t="shared" si="20"/>
        <v>0</v>
      </c>
      <c r="K193" s="166"/>
      <c r="L193" s="30"/>
      <c r="M193" s="167" t="s">
        <v>1</v>
      </c>
      <c r="N193" s="168" t="s">
        <v>40</v>
      </c>
      <c r="O193" s="55"/>
      <c r="P193" s="169">
        <f t="shared" si="21"/>
        <v>0</v>
      </c>
      <c r="Q193" s="169">
        <v>8.5500000000000003E-3</v>
      </c>
      <c r="R193" s="169">
        <f t="shared" si="22"/>
        <v>0.90629999999999999</v>
      </c>
      <c r="S193" s="169">
        <v>0</v>
      </c>
      <c r="T193" s="170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1" t="s">
        <v>90</v>
      </c>
      <c r="AT193" s="171" t="s">
        <v>150</v>
      </c>
      <c r="AU193" s="171" t="s">
        <v>84</v>
      </c>
      <c r="AY193" s="14" t="s">
        <v>148</v>
      </c>
      <c r="BE193" s="172">
        <f t="shared" si="24"/>
        <v>0</v>
      </c>
      <c r="BF193" s="172">
        <f t="shared" si="25"/>
        <v>0</v>
      </c>
      <c r="BG193" s="172">
        <f t="shared" si="26"/>
        <v>0</v>
      </c>
      <c r="BH193" s="172">
        <f t="shared" si="27"/>
        <v>0</v>
      </c>
      <c r="BI193" s="172">
        <f t="shared" si="28"/>
        <v>0</v>
      </c>
      <c r="BJ193" s="14" t="s">
        <v>80</v>
      </c>
      <c r="BK193" s="172">
        <f t="shared" si="29"/>
        <v>0</v>
      </c>
      <c r="BL193" s="14" t="s">
        <v>90</v>
      </c>
      <c r="BM193" s="171" t="s">
        <v>322</v>
      </c>
    </row>
    <row r="194" spans="1:65" s="2" customFormat="1" ht="21.75" customHeight="1">
      <c r="A194" s="29"/>
      <c r="B194" s="158"/>
      <c r="C194" s="159" t="s">
        <v>323</v>
      </c>
      <c r="D194" s="159" t="s">
        <v>150</v>
      </c>
      <c r="E194" s="160" t="s">
        <v>324</v>
      </c>
      <c r="F194" s="161" t="s">
        <v>325</v>
      </c>
      <c r="G194" s="162" t="s">
        <v>157</v>
      </c>
      <c r="H194" s="163">
        <v>16</v>
      </c>
      <c r="I194" s="164"/>
      <c r="J194" s="165">
        <f t="shared" si="20"/>
        <v>0</v>
      </c>
      <c r="K194" s="166"/>
      <c r="L194" s="30"/>
      <c r="M194" s="167" t="s">
        <v>1</v>
      </c>
      <c r="N194" s="168" t="s">
        <v>40</v>
      </c>
      <c r="O194" s="55"/>
      <c r="P194" s="169">
        <f t="shared" si="21"/>
        <v>0</v>
      </c>
      <c r="Q194" s="169">
        <v>4.4600000000000004E-3</v>
      </c>
      <c r="R194" s="169">
        <f t="shared" si="22"/>
        <v>7.1360000000000007E-2</v>
      </c>
      <c r="S194" s="169">
        <v>0</v>
      </c>
      <c r="T194" s="170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90</v>
      </c>
      <c r="AT194" s="171" t="s">
        <v>150</v>
      </c>
      <c r="AU194" s="171" t="s">
        <v>84</v>
      </c>
      <c r="AY194" s="14" t="s">
        <v>148</v>
      </c>
      <c r="BE194" s="172">
        <f t="shared" si="24"/>
        <v>0</v>
      </c>
      <c r="BF194" s="172">
        <f t="shared" si="25"/>
        <v>0</v>
      </c>
      <c r="BG194" s="172">
        <f t="shared" si="26"/>
        <v>0</v>
      </c>
      <c r="BH194" s="172">
        <f t="shared" si="27"/>
        <v>0</v>
      </c>
      <c r="BI194" s="172">
        <f t="shared" si="28"/>
        <v>0</v>
      </c>
      <c r="BJ194" s="14" t="s">
        <v>80</v>
      </c>
      <c r="BK194" s="172">
        <f t="shared" si="29"/>
        <v>0</v>
      </c>
      <c r="BL194" s="14" t="s">
        <v>90</v>
      </c>
      <c r="BM194" s="171" t="s">
        <v>326</v>
      </c>
    </row>
    <row r="195" spans="1:65" s="2" customFormat="1" ht="21.75" customHeight="1">
      <c r="A195" s="29"/>
      <c r="B195" s="158"/>
      <c r="C195" s="159" t="s">
        <v>327</v>
      </c>
      <c r="D195" s="159" t="s">
        <v>150</v>
      </c>
      <c r="E195" s="160" t="s">
        <v>328</v>
      </c>
      <c r="F195" s="161" t="s">
        <v>329</v>
      </c>
      <c r="G195" s="162" t="s">
        <v>157</v>
      </c>
      <c r="H195" s="163">
        <v>16</v>
      </c>
      <c r="I195" s="164"/>
      <c r="J195" s="165">
        <f t="shared" si="20"/>
        <v>0</v>
      </c>
      <c r="K195" s="166"/>
      <c r="L195" s="30"/>
      <c r="M195" s="167" t="s">
        <v>1</v>
      </c>
      <c r="N195" s="168" t="s">
        <v>40</v>
      </c>
      <c r="O195" s="55"/>
      <c r="P195" s="169">
        <f t="shared" si="21"/>
        <v>0</v>
      </c>
      <c r="Q195" s="169">
        <v>2.2300000000000002E-3</v>
      </c>
      <c r="R195" s="169">
        <f t="shared" si="22"/>
        <v>3.5680000000000003E-2</v>
      </c>
      <c r="S195" s="169">
        <v>3.0000000000000001E-3</v>
      </c>
      <c r="T195" s="170">
        <f t="shared" si="23"/>
        <v>4.8000000000000001E-2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1" t="s">
        <v>90</v>
      </c>
      <c r="AT195" s="171" t="s">
        <v>150</v>
      </c>
      <c r="AU195" s="171" t="s">
        <v>84</v>
      </c>
      <c r="AY195" s="14" t="s">
        <v>148</v>
      </c>
      <c r="BE195" s="172">
        <f t="shared" si="24"/>
        <v>0</v>
      </c>
      <c r="BF195" s="172">
        <f t="shared" si="25"/>
        <v>0</v>
      </c>
      <c r="BG195" s="172">
        <f t="shared" si="26"/>
        <v>0</v>
      </c>
      <c r="BH195" s="172">
        <f t="shared" si="27"/>
        <v>0</v>
      </c>
      <c r="BI195" s="172">
        <f t="shared" si="28"/>
        <v>0</v>
      </c>
      <c r="BJ195" s="14" t="s">
        <v>80</v>
      </c>
      <c r="BK195" s="172">
        <f t="shared" si="29"/>
        <v>0</v>
      </c>
      <c r="BL195" s="14" t="s">
        <v>90</v>
      </c>
      <c r="BM195" s="171" t="s">
        <v>330</v>
      </c>
    </row>
    <row r="196" spans="1:65" s="12" customFormat="1" ht="22.9" customHeight="1">
      <c r="B196" s="145"/>
      <c r="D196" s="146" t="s">
        <v>74</v>
      </c>
      <c r="E196" s="156" t="s">
        <v>331</v>
      </c>
      <c r="F196" s="156" t="s">
        <v>332</v>
      </c>
      <c r="I196" s="148"/>
      <c r="J196" s="157">
        <f>BK196</f>
        <v>0</v>
      </c>
      <c r="L196" s="145"/>
      <c r="M196" s="150"/>
      <c r="N196" s="151"/>
      <c r="O196" s="151"/>
      <c r="P196" s="152">
        <f>SUM(P197:P202)</f>
        <v>0</v>
      </c>
      <c r="Q196" s="151"/>
      <c r="R196" s="152">
        <f>SUM(R197:R202)</f>
        <v>0</v>
      </c>
      <c r="S196" s="151"/>
      <c r="T196" s="153">
        <f>SUM(T197:T202)</f>
        <v>4.8000000000000007</v>
      </c>
      <c r="AR196" s="146" t="s">
        <v>80</v>
      </c>
      <c r="AT196" s="154" t="s">
        <v>74</v>
      </c>
      <c r="AU196" s="154" t="s">
        <v>80</v>
      </c>
      <c r="AY196" s="146" t="s">
        <v>148</v>
      </c>
      <c r="BK196" s="155">
        <f>SUM(BK197:BK202)</f>
        <v>0</v>
      </c>
    </row>
    <row r="197" spans="1:65" s="2" customFormat="1" ht="21.75" customHeight="1">
      <c r="A197" s="29"/>
      <c r="B197" s="158"/>
      <c r="C197" s="159" t="s">
        <v>333</v>
      </c>
      <c r="D197" s="159" t="s">
        <v>150</v>
      </c>
      <c r="E197" s="160" t="s">
        <v>334</v>
      </c>
      <c r="F197" s="161" t="s">
        <v>335</v>
      </c>
      <c r="G197" s="162" t="s">
        <v>168</v>
      </c>
      <c r="H197" s="163">
        <v>3.2</v>
      </c>
      <c r="I197" s="164"/>
      <c r="J197" s="165">
        <f t="shared" ref="J197:J202" si="30">ROUND(I197*H197,2)</f>
        <v>0</v>
      </c>
      <c r="K197" s="166"/>
      <c r="L197" s="30"/>
      <c r="M197" s="167" t="s">
        <v>1</v>
      </c>
      <c r="N197" s="168" t="s">
        <v>40</v>
      </c>
      <c r="O197" s="55"/>
      <c r="P197" s="169">
        <f t="shared" ref="P197:P202" si="31">O197*H197</f>
        <v>0</v>
      </c>
      <c r="Q197" s="169">
        <v>0</v>
      </c>
      <c r="R197" s="169">
        <f t="shared" ref="R197:R202" si="32">Q197*H197</f>
        <v>0</v>
      </c>
      <c r="S197" s="169">
        <v>1.5</v>
      </c>
      <c r="T197" s="170">
        <f t="shared" ref="T197:T202" si="33">S197*H197</f>
        <v>4.8000000000000007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1" t="s">
        <v>90</v>
      </c>
      <c r="AT197" s="171" t="s">
        <v>150</v>
      </c>
      <c r="AU197" s="171" t="s">
        <v>84</v>
      </c>
      <c r="AY197" s="14" t="s">
        <v>148</v>
      </c>
      <c r="BE197" s="172">
        <f t="shared" ref="BE197:BE202" si="34">IF(N197="základní",J197,0)</f>
        <v>0</v>
      </c>
      <c r="BF197" s="172">
        <f t="shared" ref="BF197:BF202" si="35">IF(N197="snížená",J197,0)</f>
        <v>0</v>
      </c>
      <c r="BG197" s="172">
        <f t="shared" ref="BG197:BG202" si="36">IF(N197="zákl. přenesená",J197,0)</f>
        <v>0</v>
      </c>
      <c r="BH197" s="172">
        <f t="shared" ref="BH197:BH202" si="37">IF(N197="sníž. přenesená",J197,0)</f>
        <v>0</v>
      </c>
      <c r="BI197" s="172">
        <f t="shared" ref="BI197:BI202" si="38">IF(N197="nulová",J197,0)</f>
        <v>0</v>
      </c>
      <c r="BJ197" s="14" t="s">
        <v>80</v>
      </c>
      <c r="BK197" s="172">
        <f t="shared" ref="BK197:BK202" si="39">ROUND(I197*H197,2)</f>
        <v>0</v>
      </c>
      <c r="BL197" s="14" t="s">
        <v>90</v>
      </c>
      <c r="BM197" s="171" t="s">
        <v>336</v>
      </c>
    </row>
    <row r="198" spans="1:65" s="2" customFormat="1" ht="21.75" customHeight="1">
      <c r="A198" s="29"/>
      <c r="B198" s="158"/>
      <c r="C198" s="159" t="s">
        <v>337</v>
      </c>
      <c r="D198" s="159" t="s">
        <v>150</v>
      </c>
      <c r="E198" s="160" t="s">
        <v>338</v>
      </c>
      <c r="F198" s="161" t="s">
        <v>339</v>
      </c>
      <c r="G198" s="162" t="s">
        <v>181</v>
      </c>
      <c r="H198" s="163">
        <v>197.006</v>
      </c>
      <c r="I198" s="164"/>
      <c r="J198" s="165">
        <f t="shared" si="30"/>
        <v>0</v>
      </c>
      <c r="K198" s="166"/>
      <c r="L198" s="30"/>
      <c r="M198" s="167" t="s">
        <v>1</v>
      </c>
      <c r="N198" s="168" t="s">
        <v>40</v>
      </c>
      <c r="O198" s="55"/>
      <c r="P198" s="169">
        <f t="shared" si="31"/>
        <v>0</v>
      </c>
      <c r="Q198" s="169">
        <v>0</v>
      </c>
      <c r="R198" s="169">
        <f t="shared" si="32"/>
        <v>0</v>
      </c>
      <c r="S198" s="169">
        <v>0</v>
      </c>
      <c r="T198" s="170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1" t="s">
        <v>90</v>
      </c>
      <c r="AT198" s="171" t="s">
        <v>150</v>
      </c>
      <c r="AU198" s="171" t="s">
        <v>84</v>
      </c>
      <c r="AY198" s="14" t="s">
        <v>148</v>
      </c>
      <c r="BE198" s="172">
        <f t="shared" si="34"/>
        <v>0</v>
      </c>
      <c r="BF198" s="172">
        <f t="shared" si="35"/>
        <v>0</v>
      </c>
      <c r="BG198" s="172">
        <f t="shared" si="36"/>
        <v>0</v>
      </c>
      <c r="BH198" s="172">
        <f t="shared" si="37"/>
        <v>0</v>
      </c>
      <c r="BI198" s="172">
        <f t="shared" si="38"/>
        <v>0</v>
      </c>
      <c r="BJ198" s="14" t="s">
        <v>80</v>
      </c>
      <c r="BK198" s="172">
        <f t="shared" si="39"/>
        <v>0</v>
      </c>
      <c r="BL198" s="14" t="s">
        <v>90</v>
      </c>
      <c r="BM198" s="171" t="s">
        <v>340</v>
      </c>
    </row>
    <row r="199" spans="1:65" s="2" customFormat="1" ht="21.75" customHeight="1">
      <c r="A199" s="29"/>
      <c r="B199" s="158"/>
      <c r="C199" s="159" t="s">
        <v>341</v>
      </c>
      <c r="D199" s="159" t="s">
        <v>150</v>
      </c>
      <c r="E199" s="160" t="s">
        <v>342</v>
      </c>
      <c r="F199" s="161" t="s">
        <v>343</v>
      </c>
      <c r="G199" s="162" t="s">
        <v>181</v>
      </c>
      <c r="H199" s="163">
        <v>197.006</v>
      </c>
      <c r="I199" s="164"/>
      <c r="J199" s="165">
        <f t="shared" si="30"/>
        <v>0</v>
      </c>
      <c r="K199" s="166"/>
      <c r="L199" s="30"/>
      <c r="M199" s="167" t="s">
        <v>1</v>
      </c>
      <c r="N199" s="168" t="s">
        <v>40</v>
      </c>
      <c r="O199" s="55"/>
      <c r="P199" s="169">
        <f t="shared" si="31"/>
        <v>0</v>
      </c>
      <c r="Q199" s="169">
        <v>0</v>
      </c>
      <c r="R199" s="169">
        <f t="shared" si="32"/>
        <v>0</v>
      </c>
      <c r="S199" s="169">
        <v>0</v>
      </c>
      <c r="T199" s="170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1" t="s">
        <v>90</v>
      </c>
      <c r="AT199" s="171" t="s">
        <v>150</v>
      </c>
      <c r="AU199" s="171" t="s">
        <v>84</v>
      </c>
      <c r="AY199" s="14" t="s">
        <v>148</v>
      </c>
      <c r="BE199" s="172">
        <f t="shared" si="34"/>
        <v>0</v>
      </c>
      <c r="BF199" s="172">
        <f t="shared" si="35"/>
        <v>0</v>
      </c>
      <c r="BG199" s="172">
        <f t="shared" si="36"/>
        <v>0</v>
      </c>
      <c r="BH199" s="172">
        <f t="shared" si="37"/>
        <v>0</v>
      </c>
      <c r="BI199" s="172">
        <f t="shared" si="38"/>
        <v>0</v>
      </c>
      <c r="BJ199" s="14" t="s">
        <v>80</v>
      </c>
      <c r="BK199" s="172">
        <f t="shared" si="39"/>
        <v>0</v>
      </c>
      <c r="BL199" s="14" t="s">
        <v>90</v>
      </c>
      <c r="BM199" s="171" t="s">
        <v>344</v>
      </c>
    </row>
    <row r="200" spans="1:65" s="2" customFormat="1" ht="21.75" customHeight="1">
      <c r="A200" s="29"/>
      <c r="B200" s="158"/>
      <c r="C200" s="159" t="s">
        <v>345</v>
      </c>
      <c r="D200" s="159" t="s">
        <v>150</v>
      </c>
      <c r="E200" s="160" t="s">
        <v>346</v>
      </c>
      <c r="F200" s="161" t="s">
        <v>347</v>
      </c>
      <c r="G200" s="162" t="s">
        <v>181</v>
      </c>
      <c r="H200" s="163">
        <v>197.006</v>
      </c>
      <c r="I200" s="164"/>
      <c r="J200" s="165">
        <f t="shared" si="30"/>
        <v>0</v>
      </c>
      <c r="K200" s="166"/>
      <c r="L200" s="30"/>
      <c r="M200" s="167" t="s">
        <v>1</v>
      </c>
      <c r="N200" s="168" t="s">
        <v>40</v>
      </c>
      <c r="O200" s="55"/>
      <c r="P200" s="169">
        <f t="shared" si="31"/>
        <v>0</v>
      </c>
      <c r="Q200" s="169">
        <v>0</v>
      </c>
      <c r="R200" s="169">
        <f t="shared" si="32"/>
        <v>0</v>
      </c>
      <c r="S200" s="169">
        <v>0</v>
      </c>
      <c r="T200" s="170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90</v>
      </c>
      <c r="AT200" s="171" t="s">
        <v>150</v>
      </c>
      <c r="AU200" s="171" t="s">
        <v>84</v>
      </c>
      <c r="AY200" s="14" t="s">
        <v>148</v>
      </c>
      <c r="BE200" s="172">
        <f t="shared" si="34"/>
        <v>0</v>
      </c>
      <c r="BF200" s="172">
        <f t="shared" si="35"/>
        <v>0</v>
      </c>
      <c r="BG200" s="172">
        <f t="shared" si="36"/>
        <v>0</v>
      </c>
      <c r="BH200" s="172">
        <f t="shared" si="37"/>
        <v>0</v>
      </c>
      <c r="BI200" s="172">
        <f t="shared" si="38"/>
        <v>0</v>
      </c>
      <c r="BJ200" s="14" t="s">
        <v>80</v>
      </c>
      <c r="BK200" s="172">
        <f t="shared" si="39"/>
        <v>0</v>
      </c>
      <c r="BL200" s="14" t="s">
        <v>90</v>
      </c>
      <c r="BM200" s="171" t="s">
        <v>348</v>
      </c>
    </row>
    <row r="201" spans="1:65" s="2" customFormat="1" ht="21.75" customHeight="1">
      <c r="A201" s="29"/>
      <c r="B201" s="158"/>
      <c r="C201" s="159" t="s">
        <v>349</v>
      </c>
      <c r="D201" s="159" t="s">
        <v>150</v>
      </c>
      <c r="E201" s="160" t="s">
        <v>350</v>
      </c>
      <c r="F201" s="161" t="s">
        <v>351</v>
      </c>
      <c r="G201" s="162" t="s">
        <v>181</v>
      </c>
      <c r="H201" s="163">
        <v>4925.1499999999996</v>
      </c>
      <c r="I201" s="164"/>
      <c r="J201" s="165">
        <f t="shared" si="30"/>
        <v>0</v>
      </c>
      <c r="K201" s="166"/>
      <c r="L201" s="30"/>
      <c r="M201" s="167" t="s">
        <v>1</v>
      </c>
      <c r="N201" s="168" t="s">
        <v>40</v>
      </c>
      <c r="O201" s="55"/>
      <c r="P201" s="169">
        <f t="shared" si="31"/>
        <v>0</v>
      </c>
      <c r="Q201" s="169">
        <v>0</v>
      </c>
      <c r="R201" s="169">
        <f t="shared" si="32"/>
        <v>0</v>
      </c>
      <c r="S201" s="169">
        <v>0</v>
      </c>
      <c r="T201" s="170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1" t="s">
        <v>90</v>
      </c>
      <c r="AT201" s="171" t="s">
        <v>150</v>
      </c>
      <c r="AU201" s="171" t="s">
        <v>84</v>
      </c>
      <c r="AY201" s="14" t="s">
        <v>148</v>
      </c>
      <c r="BE201" s="172">
        <f t="shared" si="34"/>
        <v>0</v>
      </c>
      <c r="BF201" s="172">
        <f t="shared" si="35"/>
        <v>0</v>
      </c>
      <c r="BG201" s="172">
        <f t="shared" si="36"/>
        <v>0</v>
      </c>
      <c r="BH201" s="172">
        <f t="shared" si="37"/>
        <v>0</v>
      </c>
      <c r="BI201" s="172">
        <f t="shared" si="38"/>
        <v>0</v>
      </c>
      <c r="BJ201" s="14" t="s">
        <v>80</v>
      </c>
      <c r="BK201" s="172">
        <f t="shared" si="39"/>
        <v>0</v>
      </c>
      <c r="BL201" s="14" t="s">
        <v>90</v>
      </c>
      <c r="BM201" s="171" t="s">
        <v>352</v>
      </c>
    </row>
    <row r="202" spans="1:65" s="2" customFormat="1" ht="21.75" customHeight="1">
      <c r="A202" s="29"/>
      <c r="B202" s="158"/>
      <c r="C202" s="159" t="s">
        <v>353</v>
      </c>
      <c r="D202" s="159" t="s">
        <v>150</v>
      </c>
      <c r="E202" s="160" t="s">
        <v>354</v>
      </c>
      <c r="F202" s="161" t="s">
        <v>355</v>
      </c>
      <c r="G202" s="162" t="s">
        <v>181</v>
      </c>
      <c r="H202" s="163">
        <v>190.74700000000001</v>
      </c>
      <c r="I202" s="164"/>
      <c r="J202" s="165">
        <f t="shared" si="30"/>
        <v>0</v>
      </c>
      <c r="K202" s="166"/>
      <c r="L202" s="30"/>
      <c r="M202" s="167" t="s">
        <v>1</v>
      </c>
      <c r="N202" s="168" t="s">
        <v>40</v>
      </c>
      <c r="O202" s="55"/>
      <c r="P202" s="169">
        <f t="shared" si="31"/>
        <v>0</v>
      </c>
      <c r="Q202" s="169">
        <v>0</v>
      </c>
      <c r="R202" s="169">
        <f t="shared" si="32"/>
        <v>0</v>
      </c>
      <c r="S202" s="169">
        <v>0</v>
      </c>
      <c r="T202" s="170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1" t="s">
        <v>90</v>
      </c>
      <c r="AT202" s="171" t="s">
        <v>150</v>
      </c>
      <c r="AU202" s="171" t="s">
        <v>84</v>
      </c>
      <c r="AY202" s="14" t="s">
        <v>148</v>
      </c>
      <c r="BE202" s="172">
        <f t="shared" si="34"/>
        <v>0</v>
      </c>
      <c r="BF202" s="172">
        <f t="shared" si="35"/>
        <v>0</v>
      </c>
      <c r="BG202" s="172">
        <f t="shared" si="36"/>
        <v>0</v>
      </c>
      <c r="BH202" s="172">
        <f t="shared" si="37"/>
        <v>0</v>
      </c>
      <c r="BI202" s="172">
        <f t="shared" si="38"/>
        <v>0</v>
      </c>
      <c r="BJ202" s="14" t="s">
        <v>80</v>
      </c>
      <c r="BK202" s="172">
        <f t="shared" si="39"/>
        <v>0</v>
      </c>
      <c r="BL202" s="14" t="s">
        <v>90</v>
      </c>
      <c r="BM202" s="171" t="s">
        <v>356</v>
      </c>
    </row>
    <row r="203" spans="1:65" s="12" customFormat="1" ht="22.9" customHeight="1">
      <c r="B203" s="145"/>
      <c r="D203" s="146" t="s">
        <v>74</v>
      </c>
      <c r="E203" s="156" t="s">
        <v>357</v>
      </c>
      <c r="F203" s="156" t="s">
        <v>358</v>
      </c>
      <c r="I203" s="148"/>
      <c r="J203" s="157">
        <f>BK203</f>
        <v>0</v>
      </c>
      <c r="L203" s="145"/>
      <c r="M203" s="150"/>
      <c r="N203" s="151"/>
      <c r="O203" s="151"/>
      <c r="P203" s="152">
        <f>P204</f>
        <v>0</v>
      </c>
      <c r="Q203" s="151"/>
      <c r="R203" s="152">
        <f>R204</f>
        <v>0</v>
      </c>
      <c r="S203" s="151"/>
      <c r="T203" s="153">
        <f>T204</f>
        <v>0</v>
      </c>
      <c r="AR203" s="146" t="s">
        <v>80</v>
      </c>
      <c r="AT203" s="154" t="s">
        <v>74</v>
      </c>
      <c r="AU203" s="154" t="s">
        <v>80</v>
      </c>
      <c r="AY203" s="146" t="s">
        <v>148</v>
      </c>
      <c r="BK203" s="155">
        <f>BK204</f>
        <v>0</v>
      </c>
    </row>
    <row r="204" spans="1:65" s="2" customFormat="1" ht="21.75" customHeight="1">
      <c r="A204" s="29"/>
      <c r="B204" s="158"/>
      <c r="C204" s="159" t="s">
        <v>359</v>
      </c>
      <c r="D204" s="159" t="s">
        <v>150</v>
      </c>
      <c r="E204" s="160" t="s">
        <v>360</v>
      </c>
      <c r="F204" s="161" t="s">
        <v>361</v>
      </c>
      <c r="G204" s="162" t="s">
        <v>181</v>
      </c>
      <c r="H204" s="163">
        <v>165.066</v>
      </c>
      <c r="I204" s="164"/>
      <c r="J204" s="165">
        <f>ROUND(I204*H204,2)</f>
        <v>0</v>
      </c>
      <c r="K204" s="166"/>
      <c r="L204" s="30"/>
      <c r="M204" s="167" t="s">
        <v>1</v>
      </c>
      <c r="N204" s="168" t="s">
        <v>40</v>
      </c>
      <c r="O204" s="55"/>
      <c r="P204" s="169">
        <f>O204*H204</f>
        <v>0</v>
      </c>
      <c r="Q204" s="169">
        <v>0</v>
      </c>
      <c r="R204" s="169">
        <f>Q204*H204</f>
        <v>0</v>
      </c>
      <c r="S204" s="169">
        <v>0</v>
      </c>
      <c r="T204" s="170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1" t="s">
        <v>90</v>
      </c>
      <c r="AT204" s="171" t="s">
        <v>150</v>
      </c>
      <c r="AU204" s="171" t="s">
        <v>84</v>
      </c>
      <c r="AY204" s="14" t="s">
        <v>148</v>
      </c>
      <c r="BE204" s="172">
        <f>IF(N204="základní",J204,0)</f>
        <v>0</v>
      </c>
      <c r="BF204" s="172">
        <f>IF(N204="snížená",J204,0)</f>
        <v>0</v>
      </c>
      <c r="BG204" s="172">
        <f>IF(N204="zákl. přenesená",J204,0)</f>
        <v>0</v>
      </c>
      <c r="BH204" s="172">
        <f>IF(N204="sníž. přenesená",J204,0)</f>
        <v>0</v>
      </c>
      <c r="BI204" s="172">
        <f>IF(N204="nulová",J204,0)</f>
        <v>0</v>
      </c>
      <c r="BJ204" s="14" t="s">
        <v>80</v>
      </c>
      <c r="BK204" s="172">
        <f>ROUND(I204*H204,2)</f>
        <v>0</v>
      </c>
      <c r="BL204" s="14" t="s">
        <v>90</v>
      </c>
      <c r="BM204" s="171" t="s">
        <v>362</v>
      </c>
    </row>
    <row r="205" spans="1:65" s="12" customFormat="1" ht="25.9" customHeight="1">
      <c r="B205" s="145"/>
      <c r="D205" s="146" t="s">
        <v>74</v>
      </c>
      <c r="E205" s="147" t="s">
        <v>363</v>
      </c>
      <c r="F205" s="147" t="s">
        <v>364</v>
      </c>
      <c r="I205" s="148"/>
      <c r="J205" s="149">
        <f>BK205</f>
        <v>0</v>
      </c>
      <c r="L205" s="145"/>
      <c r="M205" s="150"/>
      <c r="N205" s="151"/>
      <c r="O205" s="151"/>
      <c r="P205" s="152">
        <f>P206+P212+P221+P225+P228+P233+P235+P257+P264+P271+P275+P300+P302+P313+P315+P322+P329+P334+P337</f>
        <v>0</v>
      </c>
      <c r="Q205" s="151"/>
      <c r="R205" s="152">
        <f>R206+R212+R221+R225+R228+R233+R235+R257+R264+R271+R275+R300+R302+R313+R315+R322+R329+R334+R337</f>
        <v>42.097403200000009</v>
      </c>
      <c r="S205" s="151"/>
      <c r="T205" s="153">
        <f>T206+T212+T221+T225+T228+T233+T235+T257+T264+T271+T275+T300+T302+T313+T315+T322+T329+T334+T337</f>
        <v>26.866329999999998</v>
      </c>
      <c r="AR205" s="146" t="s">
        <v>84</v>
      </c>
      <c r="AT205" s="154" t="s">
        <v>74</v>
      </c>
      <c r="AU205" s="154" t="s">
        <v>75</v>
      </c>
      <c r="AY205" s="146" t="s">
        <v>148</v>
      </c>
      <c r="BK205" s="155">
        <f>BK206+BK212+BK221+BK225+BK228+BK233+BK235+BK257+BK264+BK271+BK275+BK300+BK302+BK313+BK315+BK322+BK329+BK334+BK337</f>
        <v>0</v>
      </c>
    </row>
    <row r="206" spans="1:65" s="12" customFormat="1" ht="22.9" customHeight="1">
      <c r="B206" s="145"/>
      <c r="D206" s="146" t="s">
        <v>74</v>
      </c>
      <c r="E206" s="156" t="s">
        <v>365</v>
      </c>
      <c r="F206" s="156" t="s">
        <v>366</v>
      </c>
      <c r="I206" s="148"/>
      <c r="J206" s="157">
        <f>BK206</f>
        <v>0</v>
      </c>
      <c r="L206" s="145"/>
      <c r="M206" s="150"/>
      <c r="N206" s="151"/>
      <c r="O206" s="151"/>
      <c r="P206" s="152">
        <f>SUM(P207:P211)</f>
        <v>0</v>
      </c>
      <c r="Q206" s="151"/>
      <c r="R206" s="152">
        <f>SUM(R207:R211)</f>
        <v>0.27037800000000001</v>
      </c>
      <c r="S206" s="151"/>
      <c r="T206" s="153">
        <f>SUM(T207:T211)</f>
        <v>0</v>
      </c>
      <c r="AR206" s="146" t="s">
        <v>84</v>
      </c>
      <c r="AT206" s="154" t="s">
        <v>74</v>
      </c>
      <c r="AU206" s="154" t="s">
        <v>80</v>
      </c>
      <c r="AY206" s="146" t="s">
        <v>148</v>
      </c>
      <c r="BK206" s="155">
        <f>SUM(BK207:BK211)</f>
        <v>0</v>
      </c>
    </row>
    <row r="207" spans="1:65" s="2" customFormat="1" ht="21.75" customHeight="1">
      <c r="A207" s="29"/>
      <c r="B207" s="158"/>
      <c r="C207" s="159" t="s">
        <v>367</v>
      </c>
      <c r="D207" s="159" t="s">
        <v>150</v>
      </c>
      <c r="E207" s="160" t="s">
        <v>368</v>
      </c>
      <c r="F207" s="161" t="s">
        <v>369</v>
      </c>
      <c r="G207" s="162" t="s">
        <v>153</v>
      </c>
      <c r="H207" s="163">
        <v>146.05000000000001</v>
      </c>
      <c r="I207" s="164"/>
      <c r="J207" s="165">
        <f>ROUND(I207*H207,2)</f>
        <v>0</v>
      </c>
      <c r="K207" s="166"/>
      <c r="L207" s="30"/>
      <c r="M207" s="167" t="s">
        <v>1</v>
      </c>
      <c r="N207" s="168" t="s">
        <v>40</v>
      </c>
      <c r="O207" s="55"/>
      <c r="P207" s="169">
        <f>O207*H207</f>
        <v>0</v>
      </c>
      <c r="Q207" s="169">
        <v>0</v>
      </c>
      <c r="R207" s="169">
        <f>Q207*H207</f>
        <v>0</v>
      </c>
      <c r="S207" s="169">
        <v>0</v>
      </c>
      <c r="T207" s="170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1" t="s">
        <v>211</v>
      </c>
      <c r="AT207" s="171" t="s">
        <v>150</v>
      </c>
      <c r="AU207" s="171" t="s">
        <v>84</v>
      </c>
      <c r="AY207" s="14" t="s">
        <v>148</v>
      </c>
      <c r="BE207" s="172">
        <f>IF(N207="základní",J207,0)</f>
        <v>0</v>
      </c>
      <c r="BF207" s="172">
        <f>IF(N207="snížená",J207,0)</f>
        <v>0</v>
      </c>
      <c r="BG207" s="172">
        <f>IF(N207="zákl. přenesená",J207,0)</f>
        <v>0</v>
      </c>
      <c r="BH207" s="172">
        <f>IF(N207="sníž. přenesená",J207,0)</f>
        <v>0</v>
      </c>
      <c r="BI207" s="172">
        <f>IF(N207="nulová",J207,0)</f>
        <v>0</v>
      </c>
      <c r="BJ207" s="14" t="s">
        <v>80</v>
      </c>
      <c r="BK207" s="172">
        <f>ROUND(I207*H207,2)</f>
        <v>0</v>
      </c>
      <c r="BL207" s="14" t="s">
        <v>211</v>
      </c>
      <c r="BM207" s="171" t="s">
        <v>370</v>
      </c>
    </row>
    <row r="208" spans="1:65" s="2" customFormat="1" ht="16.5" customHeight="1">
      <c r="A208" s="29"/>
      <c r="B208" s="158"/>
      <c r="C208" s="173" t="s">
        <v>371</v>
      </c>
      <c r="D208" s="173" t="s">
        <v>372</v>
      </c>
      <c r="E208" s="174" t="s">
        <v>373</v>
      </c>
      <c r="F208" s="175" t="s">
        <v>374</v>
      </c>
      <c r="G208" s="176" t="s">
        <v>181</v>
      </c>
      <c r="H208" s="177">
        <v>4.3999999999999997E-2</v>
      </c>
      <c r="I208" s="178"/>
      <c r="J208" s="179">
        <f>ROUND(I208*H208,2)</f>
        <v>0</v>
      </c>
      <c r="K208" s="180"/>
      <c r="L208" s="181"/>
      <c r="M208" s="182" t="s">
        <v>1</v>
      </c>
      <c r="N208" s="183" t="s">
        <v>40</v>
      </c>
      <c r="O208" s="55"/>
      <c r="P208" s="169">
        <f>O208*H208</f>
        <v>0</v>
      </c>
      <c r="Q208" s="169">
        <v>1</v>
      </c>
      <c r="R208" s="169">
        <f>Q208*H208</f>
        <v>4.3999999999999997E-2</v>
      </c>
      <c r="S208" s="169">
        <v>0</v>
      </c>
      <c r="T208" s="170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275</v>
      </c>
      <c r="AT208" s="171" t="s">
        <v>372</v>
      </c>
      <c r="AU208" s="171" t="s">
        <v>84</v>
      </c>
      <c r="AY208" s="14" t="s">
        <v>148</v>
      </c>
      <c r="BE208" s="172">
        <f>IF(N208="základní",J208,0)</f>
        <v>0</v>
      </c>
      <c r="BF208" s="172">
        <f>IF(N208="snížená",J208,0)</f>
        <v>0</v>
      </c>
      <c r="BG208" s="172">
        <f>IF(N208="zákl. přenesená",J208,0)</f>
        <v>0</v>
      </c>
      <c r="BH208" s="172">
        <f>IF(N208="sníž. přenesená",J208,0)</f>
        <v>0</v>
      </c>
      <c r="BI208" s="172">
        <f>IF(N208="nulová",J208,0)</f>
        <v>0</v>
      </c>
      <c r="BJ208" s="14" t="s">
        <v>80</v>
      </c>
      <c r="BK208" s="172">
        <f>ROUND(I208*H208,2)</f>
        <v>0</v>
      </c>
      <c r="BL208" s="14" t="s">
        <v>211</v>
      </c>
      <c r="BM208" s="171" t="s">
        <v>375</v>
      </c>
    </row>
    <row r="209" spans="1:65" s="2" customFormat="1" ht="21.75" customHeight="1">
      <c r="A209" s="29"/>
      <c r="B209" s="158"/>
      <c r="C209" s="159" t="s">
        <v>376</v>
      </c>
      <c r="D209" s="159" t="s">
        <v>150</v>
      </c>
      <c r="E209" s="160" t="s">
        <v>377</v>
      </c>
      <c r="F209" s="161" t="s">
        <v>378</v>
      </c>
      <c r="G209" s="162" t="s">
        <v>153</v>
      </c>
      <c r="H209" s="163">
        <v>146.05000000000001</v>
      </c>
      <c r="I209" s="164"/>
      <c r="J209" s="165">
        <f>ROUND(I209*H209,2)</f>
        <v>0</v>
      </c>
      <c r="K209" s="166"/>
      <c r="L209" s="30"/>
      <c r="M209" s="167" t="s">
        <v>1</v>
      </c>
      <c r="N209" s="168" t="s">
        <v>40</v>
      </c>
      <c r="O209" s="55"/>
      <c r="P209" s="169">
        <f>O209*H209</f>
        <v>0</v>
      </c>
      <c r="Q209" s="169">
        <v>4.0000000000000002E-4</v>
      </c>
      <c r="R209" s="169">
        <f>Q209*H209</f>
        <v>5.8420000000000007E-2</v>
      </c>
      <c r="S209" s="169">
        <v>0</v>
      </c>
      <c r="T209" s="170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1" t="s">
        <v>211</v>
      </c>
      <c r="AT209" s="171" t="s">
        <v>150</v>
      </c>
      <c r="AU209" s="171" t="s">
        <v>84</v>
      </c>
      <c r="AY209" s="14" t="s">
        <v>148</v>
      </c>
      <c r="BE209" s="172">
        <f>IF(N209="základní",J209,0)</f>
        <v>0</v>
      </c>
      <c r="BF209" s="172">
        <f>IF(N209="snížená",J209,0)</f>
        <v>0</v>
      </c>
      <c r="BG209" s="172">
        <f>IF(N209="zákl. přenesená",J209,0)</f>
        <v>0</v>
      </c>
      <c r="BH209" s="172">
        <f>IF(N209="sníž. přenesená",J209,0)</f>
        <v>0</v>
      </c>
      <c r="BI209" s="172">
        <f>IF(N209="nulová",J209,0)</f>
        <v>0</v>
      </c>
      <c r="BJ209" s="14" t="s">
        <v>80</v>
      </c>
      <c r="BK209" s="172">
        <f>ROUND(I209*H209,2)</f>
        <v>0</v>
      </c>
      <c r="BL209" s="14" t="s">
        <v>211</v>
      </c>
      <c r="BM209" s="171" t="s">
        <v>379</v>
      </c>
    </row>
    <row r="210" spans="1:65" s="2" customFormat="1" ht="16.5" customHeight="1">
      <c r="A210" s="29"/>
      <c r="B210" s="158"/>
      <c r="C210" s="173" t="s">
        <v>380</v>
      </c>
      <c r="D210" s="173" t="s">
        <v>372</v>
      </c>
      <c r="E210" s="174" t="s">
        <v>381</v>
      </c>
      <c r="F210" s="175" t="s">
        <v>382</v>
      </c>
      <c r="G210" s="176" t="s">
        <v>153</v>
      </c>
      <c r="H210" s="177">
        <v>167.958</v>
      </c>
      <c r="I210" s="178"/>
      <c r="J210" s="179">
        <f>ROUND(I210*H210,2)</f>
        <v>0</v>
      </c>
      <c r="K210" s="180"/>
      <c r="L210" s="181"/>
      <c r="M210" s="182" t="s">
        <v>1</v>
      </c>
      <c r="N210" s="183" t="s">
        <v>40</v>
      </c>
      <c r="O210" s="55"/>
      <c r="P210" s="169">
        <f>O210*H210</f>
        <v>0</v>
      </c>
      <c r="Q210" s="169">
        <v>1E-3</v>
      </c>
      <c r="R210" s="169">
        <f>Q210*H210</f>
        <v>0.167958</v>
      </c>
      <c r="S210" s="169">
        <v>0</v>
      </c>
      <c r="T210" s="170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275</v>
      </c>
      <c r="AT210" s="171" t="s">
        <v>372</v>
      </c>
      <c r="AU210" s="171" t="s">
        <v>84</v>
      </c>
      <c r="AY210" s="14" t="s">
        <v>148</v>
      </c>
      <c r="BE210" s="172">
        <f>IF(N210="základní",J210,0)</f>
        <v>0</v>
      </c>
      <c r="BF210" s="172">
        <f>IF(N210="snížená",J210,0)</f>
        <v>0</v>
      </c>
      <c r="BG210" s="172">
        <f>IF(N210="zákl. přenesená",J210,0)</f>
        <v>0</v>
      </c>
      <c r="BH210" s="172">
        <f>IF(N210="sníž. přenesená",J210,0)</f>
        <v>0</v>
      </c>
      <c r="BI210" s="172">
        <f>IF(N210="nulová",J210,0)</f>
        <v>0</v>
      </c>
      <c r="BJ210" s="14" t="s">
        <v>80</v>
      </c>
      <c r="BK210" s="172">
        <f>ROUND(I210*H210,2)</f>
        <v>0</v>
      </c>
      <c r="BL210" s="14" t="s">
        <v>211</v>
      </c>
      <c r="BM210" s="171" t="s">
        <v>383</v>
      </c>
    </row>
    <row r="211" spans="1:65" s="2" customFormat="1" ht="21.75" customHeight="1">
      <c r="A211" s="29"/>
      <c r="B211" s="158"/>
      <c r="C211" s="159" t="s">
        <v>384</v>
      </c>
      <c r="D211" s="159" t="s">
        <v>150</v>
      </c>
      <c r="E211" s="160" t="s">
        <v>385</v>
      </c>
      <c r="F211" s="161" t="s">
        <v>386</v>
      </c>
      <c r="G211" s="162" t="s">
        <v>387</v>
      </c>
      <c r="H211" s="184"/>
      <c r="I211" s="164"/>
      <c r="J211" s="165">
        <f>ROUND(I211*H211,2)</f>
        <v>0</v>
      </c>
      <c r="K211" s="166"/>
      <c r="L211" s="30"/>
      <c r="M211" s="167" t="s">
        <v>1</v>
      </c>
      <c r="N211" s="168" t="s">
        <v>40</v>
      </c>
      <c r="O211" s="55"/>
      <c r="P211" s="169">
        <f>O211*H211</f>
        <v>0</v>
      </c>
      <c r="Q211" s="169">
        <v>0</v>
      </c>
      <c r="R211" s="169">
        <f>Q211*H211</f>
        <v>0</v>
      </c>
      <c r="S211" s="169">
        <v>0</v>
      </c>
      <c r="T211" s="170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1" t="s">
        <v>211</v>
      </c>
      <c r="AT211" s="171" t="s">
        <v>150</v>
      </c>
      <c r="AU211" s="171" t="s">
        <v>84</v>
      </c>
      <c r="AY211" s="14" t="s">
        <v>148</v>
      </c>
      <c r="BE211" s="172">
        <f>IF(N211="základní",J211,0)</f>
        <v>0</v>
      </c>
      <c r="BF211" s="172">
        <f>IF(N211="snížená",J211,0)</f>
        <v>0</v>
      </c>
      <c r="BG211" s="172">
        <f>IF(N211="zákl. přenesená",J211,0)</f>
        <v>0</v>
      </c>
      <c r="BH211" s="172">
        <f>IF(N211="sníž. přenesená",J211,0)</f>
        <v>0</v>
      </c>
      <c r="BI211" s="172">
        <f>IF(N211="nulová",J211,0)</f>
        <v>0</v>
      </c>
      <c r="BJ211" s="14" t="s">
        <v>80</v>
      </c>
      <c r="BK211" s="172">
        <f>ROUND(I211*H211,2)</f>
        <v>0</v>
      </c>
      <c r="BL211" s="14" t="s">
        <v>211</v>
      </c>
      <c r="BM211" s="171" t="s">
        <v>388</v>
      </c>
    </row>
    <row r="212" spans="1:65" s="12" customFormat="1" ht="22.9" customHeight="1">
      <c r="B212" s="145"/>
      <c r="D212" s="146" t="s">
        <v>74</v>
      </c>
      <c r="E212" s="156" t="s">
        <v>389</v>
      </c>
      <c r="F212" s="156" t="s">
        <v>390</v>
      </c>
      <c r="I212" s="148"/>
      <c r="J212" s="157">
        <f>BK212</f>
        <v>0</v>
      </c>
      <c r="L212" s="145"/>
      <c r="M212" s="150"/>
      <c r="N212" s="151"/>
      <c r="O212" s="151"/>
      <c r="P212" s="152">
        <f>SUM(P213:P220)</f>
        <v>0</v>
      </c>
      <c r="Q212" s="151"/>
      <c r="R212" s="152">
        <f>SUM(R213:R220)</f>
        <v>1.1922181999999999</v>
      </c>
      <c r="S212" s="151"/>
      <c r="T212" s="153">
        <f>SUM(T213:T220)</f>
        <v>0</v>
      </c>
      <c r="AR212" s="146" t="s">
        <v>84</v>
      </c>
      <c r="AT212" s="154" t="s">
        <v>74</v>
      </c>
      <c r="AU212" s="154" t="s">
        <v>80</v>
      </c>
      <c r="AY212" s="146" t="s">
        <v>148</v>
      </c>
      <c r="BK212" s="155">
        <f>SUM(BK213:BK220)</f>
        <v>0</v>
      </c>
    </row>
    <row r="213" spans="1:65" s="2" customFormat="1" ht="21.75" customHeight="1">
      <c r="A213" s="29"/>
      <c r="B213" s="158"/>
      <c r="C213" s="159" t="s">
        <v>391</v>
      </c>
      <c r="D213" s="159" t="s">
        <v>150</v>
      </c>
      <c r="E213" s="160" t="s">
        <v>392</v>
      </c>
      <c r="F213" s="161" t="s">
        <v>393</v>
      </c>
      <c r="G213" s="162" t="s">
        <v>153</v>
      </c>
      <c r="H213" s="163">
        <v>177.3</v>
      </c>
      <c r="I213" s="164"/>
      <c r="J213" s="165">
        <f t="shared" ref="J213:J220" si="40">ROUND(I213*H213,2)</f>
        <v>0</v>
      </c>
      <c r="K213" s="166"/>
      <c r="L213" s="30"/>
      <c r="M213" s="167" t="s">
        <v>1</v>
      </c>
      <c r="N213" s="168" t="s">
        <v>40</v>
      </c>
      <c r="O213" s="55"/>
      <c r="P213" s="169">
        <f t="shared" ref="P213:P220" si="41">O213*H213</f>
        <v>0</v>
      </c>
      <c r="Q213" s="169">
        <v>2.9999999999999997E-4</v>
      </c>
      <c r="R213" s="169">
        <f t="shared" ref="R213:R220" si="42">Q213*H213</f>
        <v>5.3190000000000001E-2</v>
      </c>
      <c r="S213" s="169">
        <v>0</v>
      </c>
      <c r="T213" s="170">
        <f t="shared" ref="T213:T220" si="43"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1" t="s">
        <v>211</v>
      </c>
      <c r="AT213" s="171" t="s">
        <v>150</v>
      </c>
      <c r="AU213" s="171" t="s">
        <v>84</v>
      </c>
      <c r="AY213" s="14" t="s">
        <v>148</v>
      </c>
      <c r="BE213" s="172">
        <f t="shared" ref="BE213:BE220" si="44">IF(N213="základní",J213,0)</f>
        <v>0</v>
      </c>
      <c r="BF213" s="172">
        <f t="shared" ref="BF213:BF220" si="45">IF(N213="snížená",J213,0)</f>
        <v>0</v>
      </c>
      <c r="BG213" s="172">
        <f t="shared" ref="BG213:BG220" si="46">IF(N213="zákl. přenesená",J213,0)</f>
        <v>0</v>
      </c>
      <c r="BH213" s="172">
        <f t="shared" ref="BH213:BH220" si="47">IF(N213="sníž. přenesená",J213,0)</f>
        <v>0</v>
      </c>
      <c r="BI213" s="172">
        <f t="shared" ref="BI213:BI220" si="48">IF(N213="nulová",J213,0)</f>
        <v>0</v>
      </c>
      <c r="BJ213" s="14" t="s">
        <v>80</v>
      </c>
      <c r="BK213" s="172">
        <f t="shared" ref="BK213:BK220" si="49">ROUND(I213*H213,2)</f>
        <v>0</v>
      </c>
      <c r="BL213" s="14" t="s">
        <v>211</v>
      </c>
      <c r="BM213" s="171" t="s">
        <v>394</v>
      </c>
    </row>
    <row r="214" spans="1:65" s="2" customFormat="1" ht="33" customHeight="1">
      <c r="A214" s="29"/>
      <c r="B214" s="158"/>
      <c r="C214" s="173" t="s">
        <v>395</v>
      </c>
      <c r="D214" s="173" t="s">
        <v>372</v>
      </c>
      <c r="E214" s="174" t="s">
        <v>396</v>
      </c>
      <c r="F214" s="175" t="s">
        <v>397</v>
      </c>
      <c r="G214" s="176" t="s">
        <v>153</v>
      </c>
      <c r="H214" s="177">
        <v>180.846</v>
      </c>
      <c r="I214" s="178"/>
      <c r="J214" s="179">
        <f t="shared" si="40"/>
        <v>0</v>
      </c>
      <c r="K214" s="180"/>
      <c r="L214" s="181"/>
      <c r="M214" s="182" t="s">
        <v>1</v>
      </c>
      <c r="N214" s="183" t="s">
        <v>40</v>
      </c>
      <c r="O214" s="55"/>
      <c r="P214" s="169">
        <f t="shared" si="41"/>
        <v>0</v>
      </c>
      <c r="Q214" s="169">
        <v>2.2000000000000001E-3</v>
      </c>
      <c r="R214" s="169">
        <f t="shared" si="42"/>
        <v>0.39786120000000003</v>
      </c>
      <c r="S214" s="169">
        <v>0</v>
      </c>
      <c r="T214" s="170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1" t="s">
        <v>275</v>
      </c>
      <c r="AT214" s="171" t="s">
        <v>372</v>
      </c>
      <c r="AU214" s="171" t="s">
        <v>84</v>
      </c>
      <c r="AY214" s="14" t="s">
        <v>148</v>
      </c>
      <c r="BE214" s="172">
        <f t="shared" si="44"/>
        <v>0</v>
      </c>
      <c r="BF214" s="172">
        <f t="shared" si="45"/>
        <v>0</v>
      </c>
      <c r="BG214" s="172">
        <f t="shared" si="46"/>
        <v>0</v>
      </c>
      <c r="BH214" s="172">
        <f t="shared" si="47"/>
        <v>0</v>
      </c>
      <c r="BI214" s="172">
        <f t="shared" si="48"/>
        <v>0</v>
      </c>
      <c r="BJ214" s="14" t="s">
        <v>80</v>
      </c>
      <c r="BK214" s="172">
        <f t="shared" si="49"/>
        <v>0</v>
      </c>
      <c r="BL214" s="14" t="s">
        <v>211</v>
      </c>
      <c r="BM214" s="171" t="s">
        <v>398</v>
      </c>
    </row>
    <row r="215" spans="1:65" s="2" customFormat="1" ht="33" customHeight="1">
      <c r="A215" s="29"/>
      <c r="B215" s="158"/>
      <c r="C215" s="173" t="s">
        <v>399</v>
      </c>
      <c r="D215" s="173" t="s">
        <v>372</v>
      </c>
      <c r="E215" s="174" t="s">
        <v>400</v>
      </c>
      <c r="F215" s="175" t="s">
        <v>401</v>
      </c>
      <c r="G215" s="176" t="s">
        <v>153</v>
      </c>
      <c r="H215" s="177">
        <v>180.846</v>
      </c>
      <c r="I215" s="178"/>
      <c r="J215" s="179">
        <f t="shared" si="40"/>
        <v>0</v>
      </c>
      <c r="K215" s="180"/>
      <c r="L215" s="181"/>
      <c r="M215" s="182" t="s">
        <v>1</v>
      </c>
      <c r="N215" s="183" t="s">
        <v>40</v>
      </c>
      <c r="O215" s="55"/>
      <c r="P215" s="169">
        <f t="shared" si="41"/>
        <v>0</v>
      </c>
      <c r="Q215" s="169">
        <v>2.5000000000000001E-3</v>
      </c>
      <c r="R215" s="169">
        <f t="shared" si="42"/>
        <v>0.45211500000000004</v>
      </c>
      <c r="S215" s="169">
        <v>0</v>
      </c>
      <c r="T215" s="170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1" t="s">
        <v>275</v>
      </c>
      <c r="AT215" s="171" t="s">
        <v>372</v>
      </c>
      <c r="AU215" s="171" t="s">
        <v>84</v>
      </c>
      <c r="AY215" s="14" t="s">
        <v>148</v>
      </c>
      <c r="BE215" s="172">
        <f t="shared" si="44"/>
        <v>0</v>
      </c>
      <c r="BF215" s="172">
        <f t="shared" si="45"/>
        <v>0</v>
      </c>
      <c r="BG215" s="172">
        <f t="shared" si="46"/>
        <v>0</v>
      </c>
      <c r="BH215" s="172">
        <f t="shared" si="47"/>
        <v>0</v>
      </c>
      <c r="BI215" s="172">
        <f t="shared" si="48"/>
        <v>0</v>
      </c>
      <c r="BJ215" s="14" t="s">
        <v>80</v>
      </c>
      <c r="BK215" s="172">
        <f t="shared" si="49"/>
        <v>0</v>
      </c>
      <c r="BL215" s="14" t="s">
        <v>211</v>
      </c>
      <c r="BM215" s="171" t="s">
        <v>402</v>
      </c>
    </row>
    <row r="216" spans="1:65" s="2" customFormat="1" ht="21.75" customHeight="1">
      <c r="A216" s="29"/>
      <c r="B216" s="158"/>
      <c r="C216" s="159" t="s">
        <v>403</v>
      </c>
      <c r="D216" s="159" t="s">
        <v>150</v>
      </c>
      <c r="E216" s="160" t="s">
        <v>404</v>
      </c>
      <c r="F216" s="161" t="s">
        <v>405</v>
      </c>
      <c r="G216" s="162" t="s">
        <v>153</v>
      </c>
      <c r="H216" s="163">
        <v>127</v>
      </c>
      <c r="I216" s="164"/>
      <c r="J216" s="165">
        <f t="shared" si="40"/>
        <v>0</v>
      </c>
      <c r="K216" s="166"/>
      <c r="L216" s="30"/>
      <c r="M216" s="167" t="s">
        <v>1</v>
      </c>
      <c r="N216" s="168" t="s">
        <v>40</v>
      </c>
      <c r="O216" s="55"/>
      <c r="P216" s="169">
        <f t="shared" si="41"/>
        <v>0</v>
      </c>
      <c r="Q216" s="169">
        <v>0</v>
      </c>
      <c r="R216" s="169">
        <f t="shared" si="42"/>
        <v>0</v>
      </c>
      <c r="S216" s="169">
        <v>0</v>
      </c>
      <c r="T216" s="170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1" t="s">
        <v>211</v>
      </c>
      <c r="AT216" s="171" t="s">
        <v>150</v>
      </c>
      <c r="AU216" s="171" t="s">
        <v>84</v>
      </c>
      <c r="AY216" s="14" t="s">
        <v>148</v>
      </c>
      <c r="BE216" s="172">
        <f t="shared" si="44"/>
        <v>0</v>
      </c>
      <c r="BF216" s="172">
        <f t="shared" si="45"/>
        <v>0</v>
      </c>
      <c r="BG216" s="172">
        <f t="shared" si="46"/>
        <v>0</v>
      </c>
      <c r="BH216" s="172">
        <f t="shared" si="47"/>
        <v>0</v>
      </c>
      <c r="BI216" s="172">
        <f t="shared" si="48"/>
        <v>0</v>
      </c>
      <c r="BJ216" s="14" t="s">
        <v>80</v>
      </c>
      <c r="BK216" s="172">
        <f t="shared" si="49"/>
        <v>0</v>
      </c>
      <c r="BL216" s="14" t="s">
        <v>211</v>
      </c>
      <c r="BM216" s="171" t="s">
        <v>406</v>
      </c>
    </row>
    <row r="217" spans="1:65" s="2" customFormat="1" ht="16.5" customHeight="1">
      <c r="A217" s="29"/>
      <c r="B217" s="158"/>
      <c r="C217" s="173" t="s">
        <v>407</v>
      </c>
      <c r="D217" s="173" t="s">
        <v>372</v>
      </c>
      <c r="E217" s="174" t="s">
        <v>408</v>
      </c>
      <c r="F217" s="175" t="s">
        <v>409</v>
      </c>
      <c r="G217" s="176" t="s">
        <v>153</v>
      </c>
      <c r="H217" s="177">
        <v>129.54</v>
      </c>
      <c r="I217" s="178"/>
      <c r="J217" s="179">
        <f t="shared" si="40"/>
        <v>0</v>
      </c>
      <c r="K217" s="180"/>
      <c r="L217" s="181"/>
      <c r="M217" s="182" t="s">
        <v>1</v>
      </c>
      <c r="N217" s="183" t="s">
        <v>40</v>
      </c>
      <c r="O217" s="55"/>
      <c r="P217" s="169">
        <f t="shared" si="41"/>
        <v>0</v>
      </c>
      <c r="Q217" s="169">
        <v>1.8E-3</v>
      </c>
      <c r="R217" s="169">
        <f t="shared" si="42"/>
        <v>0.23317199999999999</v>
      </c>
      <c r="S217" s="169">
        <v>0</v>
      </c>
      <c r="T217" s="170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1" t="s">
        <v>275</v>
      </c>
      <c r="AT217" s="171" t="s">
        <v>372</v>
      </c>
      <c r="AU217" s="171" t="s">
        <v>84</v>
      </c>
      <c r="AY217" s="14" t="s">
        <v>148</v>
      </c>
      <c r="BE217" s="172">
        <f t="shared" si="44"/>
        <v>0</v>
      </c>
      <c r="BF217" s="172">
        <f t="shared" si="45"/>
        <v>0</v>
      </c>
      <c r="BG217" s="172">
        <f t="shared" si="46"/>
        <v>0</v>
      </c>
      <c r="BH217" s="172">
        <f t="shared" si="47"/>
        <v>0</v>
      </c>
      <c r="BI217" s="172">
        <f t="shared" si="48"/>
        <v>0</v>
      </c>
      <c r="BJ217" s="14" t="s">
        <v>80</v>
      </c>
      <c r="BK217" s="172">
        <f t="shared" si="49"/>
        <v>0</v>
      </c>
      <c r="BL217" s="14" t="s">
        <v>211</v>
      </c>
      <c r="BM217" s="171" t="s">
        <v>410</v>
      </c>
    </row>
    <row r="218" spans="1:65" s="2" customFormat="1" ht="21.75" customHeight="1">
      <c r="A218" s="29"/>
      <c r="B218" s="158"/>
      <c r="C218" s="159" t="s">
        <v>411</v>
      </c>
      <c r="D218" s="159" t="s">
        <v>150</v>
      </c>
      <c r="E218" s="160" t="s">
        <v>412</v>
      </c>
      <c r="F218" s="161" t="s">
        <v>413</v>
      </c>
      <c r="G218" s="162" t="s">
        <v>153</v>
      </c>
      <c r="H218" s="163">
        <v>127</v>
      </c>
      <c r="I218" s="164"/>
      <c r="J218" s="165">
        <f t="shared" si="40"/>
        <v>0</v>
      </c>
      <c r="K218" s="166"/>
      <c r="L218" s="30"/>
      <c r="M218" s="167" t="s">
        <v>1</v>
      </c>
      <c r="N218" s="168" t="s">
        <v>40</v>
      </c>
      <c r="O218" s="55"/>
      <c r="P218" s="169">
        <f t="shared" si="41"/>
        <v>0</v>
      </c>
      <c r="Q218" s="169">
        <v>0</v>
      </c>
      <c r="R218" s="169">
        <f t="shared" si="42"/>
        <v>0</v>
      </c>
      <c r="S218" s="169">
        <v>0</v>
      </c>
      <c r="T218" s="170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1" t="s">
        <v>211</v>
      </c>
      <c r="AT218" s="171" t="s">
        <v>150</v>
      </c>
      <c r="AU218" s="171" t="s">
        <v>84</v>
      </c>
      <c r="AY218" s="14" t="s">
        <v>148</v>
      </c>
      <c r="BE218" s="172">
        <f t="shared" si="44"/>
        <v>0</v>
      </c>
      <c r="BF218" s="172">
        <f t="shared" si="45"/>
        <v>0</v>
      </c>
      <c r="BG218" s="172">
        <f t="shared" si="46"/>
        <v>0</v>
      </c>
      <c r="BH218" s="172">
        <f t="shared" si="47"/>
        <v>0</v>
      </c>
      <c r="BI218" s="172">
        <f t="shared" si="48"/>
        <v>0</v>
      </c>
      <c r="BJ218" s="14" t="s">
        <v>80</v>
      </c>
      <c r="BK218" s="172">
        <f t="shared" si="49"/>
        <v>0</v>
      </c>
      <c r="BL218" s="14" t="s">
        <v>211</v>
      </c>
      <c r="BM218" s="171" t="s">
        <v>414</v>
      </c>
    </row>
    <row r="219" spans="1:65" s="2" customFormat="1" ht="16.5" customHeight="1">
      <c r="A219" s="29"/>
      <c r="B219" s="158"/>
      <c r="C219" s="173" t="s">
        <v>415</v>
      </c>
      <c r="D219" s="173" t="s">
        <v>372</v>
      </c>
      <c r="E219" s="174" t="s">
        <v>416</v>
      </c>
      <c r="F219" s="175" t="s">
        <v>417</v>
      </c>
      <c r="G219" s="176" t="s">
        <v>153</v>
      </c>
      <c r="H219" s="177">
        <v>139.69999999999999</v>
      </c>
      <c r="I219" s="178"/>
      <c r="J219" s="179">
        <f t="shared" si="40"/>
        <v>0</v>
      </c>
      <c r="K219" s="180"/>
      <c r="L219" s="181"/>
      <c r="M219" s="182" t="s">
        <v>1</v>
      </c>
      <c r="N219" s="183" t="s">
        <v>40</v>
      </c>
      <c r="O219" s="55"/>
      <c r="P219" s="169">
        <f t="shared" si="41"/>
        <v>0</v>
      </c>
      <c r="Q219" s="169">
        <v>4.0000000000000002E-4</v>
      </c>
      <c r="R219" s="169">
        <f t="shared" si="42"/>
        <v>5.5879999999999999E-2</v>
      </c>
      <c r="S219" s="169">
        <v>0</v>
      </c>
      <c r="T219" s="170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1" t="s">
        <v>275</v>
      </c>
      <c r="AT219" s="171" t="s">
        <v>372</v>
      </c>
      <c r="AU219" s="171" t="s">
        <v>84</v>
      </c>
      <c r="AY219" s="14" t="s">
        <v>148</v>
      </c>
      <c r="BE219" s="172">
        <f t="shared" si="44"/>
        <v>0</v>
      </c>
      <c r="BF219" s="172">
        <f t="shared" si="45"/>
        <v>0</v>
      </c>
      <c r="BG219" s="172">
        <f t="shared" si="46"/>
        <v>0</v>
      </c>
      <c r="BH219" s="172">
        <f t="shared" si="47"/>
        <v>0</v>
      </c>
      <c r="BI219" s="172">
        <f t="shared" si="48"/>
        <v>0</v>
      </c>
      <c r="BJ219" s="14" t="s">
        <v>80</v>
      </c>
      <c r="BK219" s="172">
        <f t="shared" si="49"/>
        <v>0</v>
      </c>
      <c r="BL219" s="14" t="s">
        <v>211</v>
      </c>
      <c r="BM219" s="171" t="s">
        <v>418</v>
      </c>
    </row>
    <row r="220" spans="1:65" s="2" customFormat="1" ht="21.75" customHeight="1">
      <c r="A220" s="29"/>
      <c r="B220" s="158"/>
      <c r="C220" s="159" t="s">
        <v>419</v>
      </c>
      <c r="D220" s="159" t="s">
        <v>150</v>
      </c>
      <c r="E220" s="160" t="s">
        <v>420</v>
      </c>
      <c r="F220" s="161" t="s">
        <v>421</v>
      </c>
      <c r="G220" s="162" t="s">
        <v>387</v>
      </c>
      <c r="H220" s="184"/>
      <c r="I220" s="164"/>
      <c r="J220" s="165">
        <f t="shared" si="40"/>
        <v>0</v>
      </c>
      <c r="K220" s="166"/>
      <c r="L220" s="30"/>
      <c r="M220" s="167" t="s">
        <v>1</v>
      </c>
      <c r="N220" s="168" t="s">
        <v>40</v>
      </c>
      <c r="O220" s="55"/>
      <c r="P220" s="169">
        <f t="shared" si="41"/>
        <v>0</v>
      </c>
      <c r="Q220" s="169">
        <v>0</v>
      </c>
      <c r="R220" s="169">
        <f t="shared" si="42"/>
        <v>0</v>
      </c>
      <c r="S220" s="169">
        <v>0</v>
      </c>
      <c r="T220" s="170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1" t="s">
        <v>211</v>
      </c>
      <c r="AT220" s="171" t="s">
        <v>150</v>
      </c>
      <c r="AU220" s="171" t="s">
        <v>84</v>
      </c>
      <c r="AY220" s="14" t="s">
        <v>148</v>
      </c>
      <c r="BE220" s="172">
        <f t="shared" si="44"/>
        <v>0</v>
      </c>
      <c r="BF220" s="172">
        <f t="shared" si="45"/>
        <v>0</v>
      </c>
      <c r="BG220" s="172">
        <f t="shared" si="46"/>
        <v>0</v>
      </c>
      <c r="BH220" s="172">
        <f t="shared" si="47"/>
        <v>0</v>
      </c>
      <c r="BI220" s="172">
        <f t="shared" si="48"/>
        <v>0</v>
      </c>
      <c r="BJ220" s="14" t="s">
        <v>80</v>
      </c>
      <c r="BK220" s="172">
        <f t="shared" si="49"/>
        <v>0</v>
      </c>
      <c r="BL220" s="14" t="s">
        <v>211</v>
      </c>
      <c r="BM220" s="171" t="s">
        <v>422</v>
      </c>
    </row>
    <row r="221" spans="1:65" s="12" customFormat="1" ht="22.9" customHeight="1">
      <c r="B221" s="145"/>
      <c r="D221" s="146" t="s">
        <v>74</v>
      </c>
      <c r="E221" s="156" t="s">
        <v>423</v>
      </c>
      <c r="F221" s="156" t="s">
        <v>424</v>
      </c>
      <c r="I221" s="148"/>
      <c r="J221" s="157">
        <f>BK221</f>
        <v>0</v>
      </c>
      <c r="L221" s="145"/>
      <c r="M221" s="150"/>
      <c r="N221" s="151"/>
      <c r="O221" s="151"/>
      <c r="P221" s="152">
        <f>SUM(P222:P224)</f>
        <v>0</v>
      </c>
      <c r="Q221" s="151"/>
      <c r="R221" s="152">
        <f>SUM(R222:R224)</f>
        <v>6.0000000000000001E-3</v>
      </c>
      <c r="S221" s="151"/>
      <c r="T221" s="153">
        <f>SUM(T222:T224)</f>
        <v>0</v>
      </c>
      <c r="AR221" s="146" t="s">
        <v>84</v>
      </c>
      <c r="AT221" s="154" t="s">
        <v>74</v>
      </c>
      <c r="AU221" s="154" t="s">
        <v>80</v>
      </c>
      <c r="AY221" s="146" t="s">
        <v>148</v>
      </c>
      <c r="BK221" s="155">
        <f>SUM(BK222:BK224)</f>
        <v>0</v>
      </c>
    </row>
    <row r="222" spans="1:65" s="2" customFormat="1" ht="21.75" customHeight="1">
      <c r="A222" s="29"/>
      <c r="B222" s="158"/>
      <c r="C222" s="159" t="s">
        <v>425</v>
      </c>
      <c r="D222" s="159" t="s">
        <v>150</v>
      </c>
      <c r="E222" s="160" t="s">
        <v>426</v>
      </c>
      <c r="F222" s="161" t="s">
        <v>427</v>
      </c>
      <c r="G222" s="162" t="s">
        <v>428</v>
      </c>
      <c r="H222" s="163">
        <v>4</v>
      </c>
      <c r="I222" s="164"/>
      <c r="J222" s="165">
        <f>ROUND(I222*H222,2)</f>
        <v>0</v>
      </c>
      <c r="K222" s="166"/>
      <c r="L222" s="30"/>
      <c r="M222" s="167" t="s">
        <v>1</v>
      </c>
      <c r="N222" s="168" t="s">
        <v>40</v>
      </c>
      <c r="O222" s="55"/>
      <c r="P222" s="169">
        <f>O222*H222</f>
        <v>0</v>
      </c>
      <c r="Q222" s="169">
        <v>1.5E-3</v>
      </c>
      <c r="R222" s="169">
        <f>Q222*H222</f>
        <v>6.0000000000000001E-3</v>
      </c>
      <c r="S222" s="169">
        <v>0</v>
      </c>
      <c r="T222" s="170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1" t="s">
        <v>211</v>
      </c>
      <c r="AT222" s="171" t="s">
        <v>150</v>
      </c>
      <c r="AU222" s="171" t="s">
        <v>84</v>
      </c>
      <c r="AY222" s="14" t="s">
        <v>148</v>
      </c>
      <c r="BE222" s="172">
        <f>IF(N222="základní",J222,0)</f>
        <v>0</v>
      </c>
      <c r="BF222" s="172">
        <f>IF(N222="snížená",J222,0)</f>
        <v>0</v>
      </c>
      <c r="BG222" s="172">
        <f>IF(N222="zákl. přenesená",J222,0)</f>
        <v>0</v>
      </c>
      <c r="BH222" s="172">
        <f>IF(N222="sníž. přenesená",J222,0)</f>
        <v>0</v>
      </c>
      <c r="BI222" s="172">
        <f>IF(N222="nulová",J222,0)</f>
        <v>0</v>
      </c>
      <c r="BJ222" s="14" t="s">
        <v>80</v>
      </c>
      <c r="BK222" s="172">
        <f>ROUND(I222*H222,2)</f>
        <v>0</v>
      </c>
      <c r="BL222" s="14" t="s">
        <v>211</v>
      </c>
      <c r="BM222" s="171" t="s">
        <v>429</v>
      </c>
    </row>
    <row r="223" spans="1:65" s="2" customFormat="1" ht="16.5" customHeight="1">
      <c r="A223" s="29"/>
      <c r="B223" s="158"/>
      <c r="C223" s="159" t="s">
        <v>430</v>
      </c>
      <c r="D223" s="159" t="s">
        <v>431</v>
      </c>
      <c r="E223" s="160" t="s">
        <v>432</v>
      </c>
      <c r="F223" s="161" t="s">
        <v>433</v>
      </c>
      <c r="G223" s="162" t="s">
        <v>434</v>
      </c>
      <c r="H223" s="163">
        <v>1</v>
      </c>
      <c r="I223" s="164"/>
      <c r="J223" s="165">
        <f>ROUND(I223*H223,2)</f>
        <v>0</v>
      </c>
      <c r="K223" s="166"/>
      <c r="L223" s="30"/>
      <c r="M223" s="167" t="s">
        <v>1</v>
      </c>
      <c r="N223" s="168" t="s">
        <v>40</v>
      </c>
      <c r="O223" s="55"/>
      <c r="P223" s="169">
        <f>O223*H223</f>
        <v>0</v>
      </c>
      <c r="Q223" s="169">
        <v>0</v>
      </c>
      <c r="R223" s="169">
        <f>Q223*H223</f>
        <v>0</v>
      </c>
      <c r="S223" s="169">
        <v>0</v>
      </c>
      <c r="T223" s="170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1" t="s">
        <v>211</v>
      </c>
      <c r="AT223" s="171" t="s">
        <v>150</v>
      </c>
      <c r="AU223" s="171" t="s">
        <v>84</v>
      </c>
      <c r="AY223" s="14" t="s">
        <v>148</v>
      </c>
      <c r="BE223" s="172">
        <f>IF(N223="základní",J223,0)</f>
        <v>0</v>
      </c>
      <c r="BF223" s="172">
        <f>IF(N223="snížená",J223,0)</f>
        <v>0</v>
      </c>
      <c r="BG223" s="172">
        <f>IF(N223="zákl. přenesená",J223,0)</f>
        <v>0</v>
      </c>
      <c r="BH223" s="172">
        <f>IF(N223="sníž. přenesená",J223,0)</f>
        <v>0</v>
      </c>
      <c r="BI223" s="172">
        <f>IF(N223="nulová",J223,0)</f>
        <v>0</v>
      </c>
      <c r="BJ223" s="14" t="s">
        <v>80</v>
      </c>
      <c r="BK223" s="172">
        <f>ROUND(I223*H223,2)</f>
        <v>0</v>
      </c>
      <c r="BL223" s="14" t="s">
        <v>211</v>
      </c>
      <c r="BM223" s="171" t="s">
        <v>435</v>
      </c>
    </row>
    <row r="224" spans="1:65" s="2" customFormat="1" ht="16.5" customHeight="1">
      <c r="A224" s="29"/>
      <c r="B224" s="158"/>
      <c r="C224" s="159" t="s">
        <v>436</v>
      </c>
      <c r="D224" s="159" t="s">
        <v>431</v>
      </c>
      <c r="E224" s="160" t="s">
        <v>437</v>
      </c>
      <c r="F224" s="161" t="s">
        <v>438</v>
      </c>
      <c r="G224" s="162" t="s">
        <v>157</v>
      </c>
      <c r="H224" s="163">
        <v>36</v>
      </c>
      <c r="I224" s="164"/>
      <c r="J224" s="165">
        <f>ROUND(I224*H224,2)</f>
        <v>0</v>
      </c>
      <c r="K224" s="166"/>
      <c r="L224" s="30"/>
      <c r="M224" s="167" t="s">
        <v>1</v>
      </c>
      <c r="N224" s="168" t="s">
        <v>40</v>
      </c>
      <c r="O224" s="55"/>
      <c r="P224" s="169">
        <f>O224*H224</f>
        <v>0</v>
      </c>
      <c r="Q224" s="169">
        <v>0</v>
      </c>
      <c r="R224" s="169">
        <f>Q224*H224</f>
        <v>0</v>
      </c>
      <c r="S224" s="169">
        <v>0</v>
      </c>
      <c r="T224" s="170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1" t="s">
        <v>211</v>
      </c>
      <c r="AT224" s="171" t="s">
        <v>150</v>
      </c>
      <c r="AU224" s="171" t="s">
        <v>84</v>
      </c>
      <c r="AY224" s="14" t="s">
        <v>148</v>
      </c>
      <c r="BE224" s="172">
        <f>IF(N224="základní",J224,0)</f>
        <v>0</v>
      </c>
      <c r="BF224" s="172">
        <f>IF(N224="snížená",J224,0)</f>
        <v>0</v>
      </c>
      <c r="BG224" s="172">
        <f>IF(N224="zákl. přenesená",J224,0)</f>
        <v>0</v>
      </c>
      <c r="BH224" s="172">
        <f>IF(N224="sníž. přenesená",J224,0)</f>
        <v>0</v>
      </c>
      <c r="BI224" s="172">
        <f>IF(N224="nulová",J224,0)</f>
        <v>0</v>
      </c>
      <c r="BJ224" s="14" t="s">
        <v>80</v>
      </c>
      <c r="BK224" s="172">
        <f>ROUND(I224*H224,2)</f>
        <v>0</v>
      </c>
      <c r="BL224" s="14" t="s">
        <v>211</v>
      </c>
      <c r="BM224" s="171" t="s">
        <v>439</v>
      </c>
    </row>
    <row r="225" spans="1:65" s="12" customFormat="1" ht="22.9" customHeight="1">
      <c r="B225" s="145"/>
      <c r="D225" s="146" t="s">
        <v>74</v>
      </c>
      <c r="E225" s="156" t="s">
        <v>440</v>
      </c>
      <c r="F225" s="156" t="s">
        <v>441</v>
      </c>
      <c r="I225" s="148"/>
      <c r="J225" s="157">
        <f>BK225</f>
        <v>0</v>
      </c>
      <c r="L225" s="145"/>
      <c r="M225" s="150"/>
      <c r="N225" s="151"/>
      <c r="O225" s="151"/>
      <c r="P225" s="152">
        <f>SUM(P226:P227)</f>
        <v>0</v>
      </c>
      <c r="Q225" s="151"/>
      <c r="R225" s="152">
        <f>SUM(R226:R227)</f>
        <v>0</v>
      </c>
      <c r="S225" s="151"/>
      <c r="T225" s="153">
        <f>SUM(T226:T227)</f>
        <v>0</v>
      </c>
      <c r="AR225" s="146" t="s">
        <v>84</v>
      </c>
      <c r="AT225" s="154" t="s">
        <v>74</v>
      </c>
      <c r="AU225" s="154" t="s">
        <v>80</v>
      </c>
      <c r="AY225" s="146" t="s">
        <v>148</v>
      </c>
      <c r="BK225" s="155">
        <f>SUM(BK226:BK227)</f>
        <v>0</v>
      </c>
    </row>
    <row r="226" spans="1:65" s="2" customFormat="1" ht="16.5" customHeight="1">
      <c r="A226" s="29"/>
      <c r="B226" s="158"/>
      <c r="C226" s="159" t="s">
        <v>442</v>
      </c>
      <c r="D226" s="159" t="s">
        <v>431</v>
      </c>
      <c r="E226" s="160" t="s">
        <v>443</v>
      </c>
      <c r="F226" s="161" t="s">
        <v>444</v>
      </c>
      <c r="G226" s="162" t="s">
        <v>157</v>
      </c>
      <c r="H226" s="163">
        <v>51</v>
      </c>
      <c r="I226" s="164"/>
      <c r="J226" s="165">
        <f>ROUND(I226*H226,2)</f>
        <v>0</v>
      </c>
      <c r="K226" s="166"/>
      <c r="L226" s="30"/>
      <c r="M226" s="167" t="s">
        <v>1</v>
      </c>
      <c r="N226" s="168" t="s">
        <v>40</v>
      </c>
      <c r="O226" s="55"/>
      <c r="P226" s="169">
        <f>O226*H226</f>
        <v>0</v>
      </c>
      <c r="Q226" s="169">
        <v>0</v>
      </c>
      <c r="R226" s="169">
        <f>Q226*H226</f>
        <v>0</v>
      </c>
      <c r="S226" s="169">
        <v>0</v>
      </c>
      <c r="T226" s="170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1" t="s">
        <v>211</v>
      </c>
      <c r="AT226" s="171" t="s">
        <v>150</v>
      </c>
      <c r="AU226" s="171" t="s">
        <v>84</v>
      </c>
      <c r="AY226" s="14" t="s">
        <v>148</v>
      </c>
      <c r="BE226" s="172">
        <f>IF(N226="základní",J226,0)</f>
        <v>0</v>
      </c>
      <c r="BF226" s="172">
        <f>IF(N226="snížená",J226,0)</f>
        <v>0</v>
      </c>
      <c r="BG226" s="172">
        <f>IF(N226="zákl. přenesená",J226,0)</f>
        <v>0</v>
      </c>
      <c r="BH226" s="172">
        <f>IF(N226="sníž. přenesená",J226,0)</f>
        <v>0</v>
      </c>
      <c r="BI226" s="172">
        <f>IF(N226="nulová",J226,0)</f>
        <v>0</v>
      </c>
      <c r="BJ226" s="14" t="s">
        <v>80</v>
      </c>
      <c r="BK226" s="172">
        <f>ROUND(I226*H226,2)</f>
        <v>0</v>
      </c>
      <c r="BL226" s="14" t="s">
        <v>211</v>
      </c>
      <c r="BM226" s="171" t="s">
        <v>445</v>
      </c>
    </row>
    <row r="227" spans="1:65" s="2" customFormat="1" ht="16.5" customHeight="1">
      <c r="A227" s="29"/>
      <c r="B227" s="158"/>
      <c r="C227" s="159" t="s">
        <v>446</v>
      </c>
      <c r="D227" s="159" t="s">
        <v>431</v>
      </c>
      <c r="E227" s="160" t="s">
        <v>447</v>
      </c>
      <c r="F227" s="161" t="s">
        <v>448</v>
      </c>
      <c r="G227" s="162" t="s">
        <v>157</v>
      </c>
      <c r="H227" s="163">
        <v>43.6</v>
      </c>
      <c r="I227" s="164"/>
      <c r="J227" s="165">
        <f>ROUND(I227*H227,2)</f>
        <v>0</v>
      </c>
      <c r="K227" s="166"/>
      <c r="L227" s="30"/>
      <c r="M227" s="167" t="s">
        <v>1</v>
      </c>
      <c r="N227" s="168" t="s">
        <v>40</v>
      </c>
      <c r="O227" s="55"/>
      <c r="P227" s="169">
        <f>O227*H227</f>
        <v>0</v>
      </c>
      <c r="Q227" s="169">
        <v>0</v>
      </c>
      <c r="R227" s="169">
        <f>Q227*H227</f>
        <v>0</v>
      </c>
      <c r="S227" s="169">
        <v>0</v>
      </c>
      <c r="T227" s="170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1" t="s">
        <v>211</v>
      </c>
      <c r="AT227" s="171" t="s">
        <v>150</v>
      </c>
      <c r="AU227" s="171" t="s">
        <v>84</v>
      </c>
      <c r="AY227" s="14" t="s">
        <v>148</v>
      </c>
      <c r="BE227" s="172">
        <f>IF(N227="základní",J227,0)</f>
        <v>0</v>
      </c>
      <c r="BF227" s="172">
        <f>IF(N227="snížená",J227,0)</f>
        <v>0</v>
      </c>
      <c r="BG227" s="172">
        <f>IF(N227="zákl. přenesená",J227,0)</f>
        <v>0</v>
      </c>
      <c r="BH227" s="172">
        <f>IF(N227="sníž. přenesená",J227,0)</f>
        <v>0</v>
      </c>
      <c r="BI227" s="172">
        <f>IF(N227="nulová",J227,0)</f>
        <v>0</v>
      </c>
      <c r="BJ227" s="14" t="s">
        <v>80</v>
      </c>
      <c r="BK227" s="172">
        <f>ROUND(I227*H227,2)</f>
        <v>0</v>
      </c>
      <c r="BL227" s="14" t="s">
        <v>211</v>
      </c>
      <c r="BM227" s="171" t="s">
        <v>449</v>
      </c>
    </row>
    <row r="228" spans="1:65" s="12" customFormat="1" ht="22.9" customHeight="1">
      <c r="B228" s="145"/>
      <c r="D228" s="146" t="s">
        <v>74</v>
      </c>
      <c r="E228" s="156" t="s">
        <v>450</v>
      </c>
      <c r="F228" s="156" t="s">
        <v>451</v>
      </c>
      <c r="I228" s="148"/>
      <c r="J228" s="157">
        <f>BK228</f>
        <v>0</v>
      </c>
      <c r="L228" s="145"/>
      <c r="M228" s="150"/>
      <c r="N228" s="151"/>
      <c r="O228" s="151"/>
      <c r="P228" s="152">
        <f>SUM(P229:P232)</f>
        <v>0</v>
      </c>
      <c r="Q228" s="151"/>
      <c r="R228" s="152">
        <f>SUM(R229:R232)</f>
        <v>0</v>
      </c>
      <c r="S228" s="151"/>
      <c r="T228" s="153">
        <f>SUM(T229:T232)</f>
        <v>0</v>
      </c>
      <c r="AR228" s="146" t="s">
        <v>84</v>
      </c>
      <c r="AT228" s="154" t="s">
        <v>74</v>
      </c>
      <c r="AU228" s="154" t="s">
        <v>80</v>
      </c>
      <c r="AY228" s="146" t="s">
        <v>148</v>
      </c>
      <c r="BK228" s="155">
        <f>SUM(BK229:BK232)</f>
        <v>0</v>
      </c>
    </row>
    <row r="229" spans="1:65" s="2" customFormat="1" ht="21.75" customHeight="1">
      <c r="A229" s="29"/>
      <c r="B229" s="158"/>
      <c r="C229" s="159" t="s">
        <v>452</v>
      </c>
      <c r="D229" s="159" t="s">
        <v>431</v>
      </c>
      <c r="E229" s="160" t="s">
        <v>453</v>
      </c>
      <c r="F229" s="161" t="s">
        <v>454</v>
      </c>
      <c r="G229" s="162" t="s">
        <v>434</v>
      </c>
      <c r="H229" s="163">
        <v>1</v>
      </c>
      <c r="I229" s="164"/>
      <c r="J229" s="165">
        <f>ROUND(I229*H229,2)</f>
        <v>0</v>
      </c>
      <c r="K229" s="166"/>
      <c r="L229" s="30"/>
      <c r="M229" s="167" t="s">
        <v>1</v>
      </c>
      <c r="N229" s="168" t="s">
        <v>40</v>
      </c>
      <c r="O229" s="55"/>
      <c r="P229" s="169">
        <f>O229*H229</f>
        <v>0</v>
      </c>
      <c r="Q229" s="169">
        <v>0</v>
      </c>
      <c r="R229" s="169">
        <f>Q229*H229</f>
        <v>0</v>
      </c>
      <c r="S229" s="169">
        <v>0</v>
      </c>
      <c r="T229" s="170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1" t="s">
        <v>211</v>
      </c>
      <c r="AT229" s="171" t="s">
        <v>150</v>
      </c>
      <c r="AU229" s="171" t="s">
        <v>84</v>
      </c>
      <c r="AY229" s="14" t="s">
        <v>148</v>
      </c>
      <c r="BE229" s="172">
        <f>IF(N229="základní",J229,0)</f>
        <v>0</v>
      </c>
      <c r="BF229" s="172">
        <f>IF(N229="snížená",J229,0)</f>
        <v>0</v>
      </c>
      <c r="BG229" s="172">
        <f>IF(N229="zákl. přenesená",J229,0)</f>
        <v>0</v>
      </c>
      <c r="BH229" s="172">
        <f>IF(N229="sníž. přenesená",J229,0)</f>
        <v>0</v>
      </c>
      <c r="BI229" s="172">
        <f>IF(N229="nulová",J229,0)</f>
        <v>0</v>
      </c>
      <c r="BJ229" s="14" t="s">
        <v>80</v>
      </c>
      <c r="BK229" s="172">
        <f>ROUND(I229*H229,2)</f>
        <v>0</v>
      </c>
      <c r="BL229" s="14" t="s">
        <v>211</v>
      </c>
      <c r="BM229" s="171" t="s">
        <v>455</v>
      </c>
    </row>
    <row r="230" spans="1:65" s="2" customFormat="1" ht="16.5" customHeight="1">
      <c r="A230" s="29"/>
      <c r="B230" s="158"/>
      <c r="C230" s="159" t="s">
        <v>456</v>
      </c>
      <c r="D230" s="159" t="s">
        <v>431</v>
      </c>
      <c r="E230" s="160" t="s">
        <v>457</v>
      </c>
      <c r="F230" s="161" t="s">
        <v>458</v>
      </c>
      <c r="G230" s="162" t="s">
        <v>434</v>
      </c>
      <c r="H230" s="163">
        <v>8</v>
      </c>
      <c r="I230" s="164"/>
      <c r="J230" s="165">
        <f>ROUND(I230*H230,2)</f>
        <v>0</v>
      </c>
      <c r="K230" s="166"/>
      <c r="L230" s="30"/>
      <c r="M230" s="167" t="s">
        <v>1</v>
      </c>
      <c r="N230" s="168" t="s">
        <v>40</v>
      </c>
      <c r="O230" s="55"/>
      <c r="P230" s="169">
        <f>O230*H230</f>
        <v>0</v>
      </c>
      <c r="Q230" s="169">
        <v>0</v>
      </c>
      <c r="R230" s="169">
        <f>Q230*H230</f>
        <v>0</v>
      </c>
      <c r="S230" s="169">
        <v>0</v>
      </c>
      <c r="T230" s="170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1" t="s">
        <v>211</v>
      </c>
      <c r="AT230" s="171" t="s">
        <v>150</v>
      </c>
      <c r="AU230" s="171" t="s">
        <v>84</v>
      </c>
      <c r="AY230" s="14" t="s">
        <v>148</v>
      </c>
      <c r="BE230" s="172">
        <f>IF(N230="základní",J230,0)</f>
        <v>0</v>
      </c>
      <c r="BF230" s="172">
        <f>IF(N230="snížená",J230,0)</f>
        <v>0</v>
      </c>
      <c r="BG230" s="172">
        <f>IF(N230="zákl. přenesená",J230,0)</f>
        <v>0</v>
      </c>
      <c r="BH230" s="172">
        <f>IF(N230="sníž. přenesená",J230,0)</f>
        <v>0</v>
      </c>
      <c r="BI230" s="172">
        <f>IF(N230="nulová",J230,0)</f>
        <v>0</v>
      </c>
      <c r="BJ230" s="14" t="s">
        <v>80</v>
      </c>
      <c r="BK230" s="172">
        <f>ROUND(I230*H230,2)</f>
        <v>0</v>
      </c>
      <c r="BL230" s="14" t="s">
        <v>211</v>
      </c>
      <c r="BM230" s="171" t="s">
        <v>459</v>
      </c>
    </row>
    <row r="231" spans="1:65" s="2" customFormat="1" ht="16.5" customHeight="1">
      <c r="A231" s="29"/>
      <c r="B231" s="158"/>
      <c r="C231" s="159" t="s">
        <v>460</v>
      </c>
      <c r="D231" s="159" t="s">
        <v>431</v>
      </c>
      <c r="E231" s="160" t="s">
        <v>461</v>
      </c>
      <c r="F231" s="161" t="s">
        <v>462</v>
      </c>
      <c r="G231" s="162" t="s">
        <v>434</v>
      </c>
      <c r="H231" s="163">
        <v>9</v>
      </c>
      <c r="I231" s="164"/>
      <c r="J231" s="165">
        <f>ROUND(I231*H231,2)</f>
        <v>0</v>
      </c>
      <c r="K231" s="166"/>
      <c r="L231" s="30"/>
      <c r="M231" s="167" t="s">
        <v>1</v>
      </c>
      <c r="N231" s="168" t="s">
        <v>40</v>
      </c>
      <c r="O231" s="55"/>
      <c r="P231" s="169">
        <f>O231*H231</f>
        <v>0</v>
      </c>
      <c r="Q231" s="169">
        <v>0</v>
      </c>
      <c r="R231" s="169">
        <f>Q231*H231</f>
        <v>0</v>
      </c>
      <c r="S231" s="169">
        <v>0</v>
      </c>
      <c r="T231" s="170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1" t="s">
        <v>211</v>
      </c>
      <c r="AT231" s="171" t="s">
        <v>150</v>
      </c>
      <c r="AU231" s="171" t="s">
        <v>84</v>
      </c>
      <c r="AY231" s="14" t="s">
        <v>148</v>
      </c>
      <c r="BE231" s="172">
        <f>IF(N231="základní",J231,0)</f>
        <v>0</v>
      </c>
      <c r="BF231" s="172">
        <f>IF(N231="snížená",J231,0)</f>
        <v>0</v>
      </c>
      <c r="BG231" s="172">
        <f>IF(N231="zákl. přenesená",J231,0)</f>
        <v>0</v>
      </c>
      <c r="BH231" s="172">
        <f>IF(N231="sníž. přenesená",J231,0)</f>
        <v>0</v>
      </c>
      <c r="BI231" s="172">
        <f>IF(N231="nulová",J231,0)</f>
        <v>0</v>
      </c>
      <c r="BJ231" s="14" t="s">
        <v>80</v>
      </c>
      <c r="BK231" s="172">
        <f>ROUND(I231*H231,2)</f>
        <v>0</v>
      </c>
      <c r="BL231" s="14" t="s">
        <v>211</v>
      </c>
      <c r="BM231" s="171" t="s">
        <v>463</v>
      </c>
    </row>
    <row r="232" spans="1:65" s="2" customFormat="1" ht="21.75" customHeight="1">
      <c r="A232" s="29"/>
      <c r="B232" s="158"/>
      <c r="C232" s="159" t="s">
        <v>464</v>
      </c>
      <c r="D232" s="159" t="s">
        <v>431</v>
      </c>
      <c r="E232" s="160" t="s">
        <v>465</v>
      </c>
      <c r="F232" s="161" t="s">
        <v>466</v>
      </c>
      <c r="G232" s="162" t="s">
        <v>434</v>
      </c>
      <c r="H232" s="163">
        <v>2</v>
      </c>
      <c r="I232" s="164"/>
      <c r="J232" s="165">
        <f>ROUND(I232*H232,2)</f>
        <v>0</v>
      </c>
      <c r="K232" s="166"/>
      <c r="L232" s="30"/>
      <c r="M232" s="167" t="s">
        <v>1</v>
      </c>
      <c r="N232" s="168" t="s">
        <v>40</v>
      </c>
      <c r="O232" s="55"/>
      <c r="P232" s="169">
        <f>O232*H232</f>
        <v>0</v>
      </c>
      <c r="Q232" s="169">
        <v>0</v>
      </c>
      <c r="R232" s="169">
        <f>Q232*H232</f>
        <v>0</v>
      </c>
      <c r="S232" s="169">
        <v>0</v>
      </c>
      <c r="T232" s="170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1" t="s">
        <v>211</v>
      </c>
      <c r="AT232" s="171" t="s">
        <v>150</v>
      </c>
      <c r="AU232" s="171" t="s">
        <v>84</v>
      </c>
      <c r="AY232" s="14" t="s">
        <v>148</v>
      </c>
      <c r="BE232" s="172">
        <f>IF(N232="základní",J232,0)</f>
        <v>0</v>
      </c>
      <c r="BF232" s="172">
        <f>IF(N232="snížená",J232,0)</f>
        <v>0</v>
      </c>
      <c r="BG232" s="172">
        <f>IF(N232="zákl. přenesená",J232,0)</f>
        <v>0</v>
      </c>
      <c r="BH232" s="172">
        <f>IF(N232="sníž. přenesená",J232,0)</f>
        <v>0</v>
      </c>
      <c r="BI232" s="172">
        <f>IF(N232="nulová",J232,0)</f>
        <v>0</v>
      </c>
      <c r="BJ232" s="14" t="s">
        <v>80</v>
      </c>
      <c r="BK232" s="172">
        <f>ROUND(I232*H232,2)</f>
        <v>0</v>
      </c>
      <c r="BL232" s="14" t="s">
        <v>211</v>
      </c>
      <c r="BM232" s="171" t="s">
        <v>467</v>
      </c>
    </row>
    <row r="233" spans="1:65" s="12" customFormat="1" ht="22.9" customHeight="1">
      <c r="B233" s="145"/>
      <c r="D233" s="146" t="s">
        <v>74</v>
      </c>
      <c r="E233" s="156" t="s">
        <v>468</v>
      </c>
      <c r="F233" s="156" t="s">
        <v>469</v>
      </c>
      <c r="I233" s="148"/>
      <c r="J233" s="157">
        <f>BK233</f>
        <v>0</v>
      </c>
      <c r="L233" s="145"/>
      <c r="M233" s="150"/>
      <c r="N233" s="151"/>
      <c r="O233" s="151"/>
      <c r="P233" s="152">
        <f>P234</f>
        <v>0</v>
      </c>
      <c r="Q233" s="151"/>
      <c r="R233" s="152">
        <f>R234</f>
        <v>0</v>
      </c>
      <c r="S233" s="151"/>
      <c r="T233" s="153">
        <f>T234</f>
        <v>0</v>
      </c>
      <c r="AR233" s="146" t="s">
        <v>84</v>
      </c>
      <c r="AT233" s="154" t="s">
        <v>74</v>
      </c>
      <c r="AU233" s="154" t="s">
        <v>80</v>
      </c>
      <c r="AY233" s="146" t="s">
        <v>148</v>
      </c>
      <c r="BK233" s="155">
        <f>BK234</f>
        <v>0</v>
      </c>
    </row>
    <row r="234" spans="1:65" s="2" customFormat="1" ht="16.5" customHeight="1">
      <c r="A234" s="29"/>
      <c r="B234" s="158"/>
      <c r="C234" s="159" t="s">
        <v>470</v>
      </c>
      <c r="D234" s="159" t="s">
        <v>431</v>
      </c>
      <c r="E234" s="160" t="s">
        <v>471</v>
      </c>
      <c r="F234" s="161" t="s">
        <v>1094</v>
      </c>
      <c r="G234" s="162" t="s">
        <v>472</v>
      </c>
      <c r="H234" s="163">
        <v>1</v>
      </c>
      <c r="I234" s="164"/>
      <c r="J234" s="165">
        <f>ROUND(I234*H234,2)</f>
        <v>0</v>
      </c>
      <c r="K234" s="166"/>
      <c r="L234" s="30"/>
      <c r="M234" s="167" t="s">
        <v>1</v>
      </c>
      <c r="N234" s="168" t="s">
        <v>40</v>
      </c>
      <c r="O234" s="55"/>
      <c r="P234" s="169">
        <f>O234*H234</f>
        <v>0</v>
      </c>
      <c r="Q234" s="169">
        <v>0</v>
      </c>
      <c r="R234" s="169">
        <f>Q234*H234</f>
        <v>0</v>
      </c>
      <c r="S234" s="169">
        <v>0</v>
      </c>
      <c r="T234" s="170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1" t="s">
        <v>211</v>
      </c>
      <c r="AT234" s="171" t="s">
        <v>150</v>
      </c>
      <c r="AU234" s="171" t="s">
        <v>84</v>
      </c>
      <c r="AY234" s="14" t="s">
        <v>148</v>
      </c>
      <c r="BE234" s="172">
        <f>IF(N234="základní",J234,0)</f>
        <v>0</v>
      </c>
      <c r="BF234" s="172">
        <f>IF(N234="snížená",J234,0)</f>
        <v>0</v>
      </c>
      <c r="BG234" s="172">
        <f>IF(N234="zákl. přenesená",J234,0)</f>
        <v>0</v>
      </c>
      <c r="BH234" s="172">
        <f>IF(N234="sníž. přenesená",J234,0)</f>
        <v>0</v>
      </c>
      <c r="BI234" s="172">
        <f>IF(N234="nulová",J234,0)</f>
        <v>0</v>
      </c>
      <c r="BJ234" s="14" t="s">
        <v>80</v>
      </c>
      <c r="BK234" s="172">
        <f>ROUND(I234*H234,2)</f>
        <v>0</v>
      </c>
      <c r="BL234" s="14" t="s">
        <v>211</v>
      </c>
      <c r="BM234" s="171" t="s">
        <v>473</v>
      </c>
    </row>
    <row r="235" spans="1:65" s="12" customFormat="1" ht="22.9" customHeight="1">
      <c r="B235" s="145"/>
      <c r="D235" s="146" t="s">
        <v>74</v>
      </c>
      <c r="E235" s="156" t="s">
        <v>474</v>
      </c>
      <c r="F235" s="156" t="s">
        <v>475</v>
      </c>
      <c r="I235" s="148"/>
      <c r="J235" s="157">
        <f>BK235</f>
        <v>0</v>
      </c>
      <c r="L235" s="145"/>
      <c r="M235" s="150"/>
      <c r="N235" s="151"/>
      <c r="O235" s="151"/>
      <c r="P235" s="152">
        <f>SUM(P236:P256)</f>
        <v>0</v>
      </c>
      <c r="Q235" s="151"/>
      <c r="R235" s="152">
        <f>SUM(R236:R256)</f>
        <v>22.763562999999998</v>
      </c>
      <c r="S235" s="151"/>
      <c r="T235" s="153">
        <f>SUM(T236:T256)</f>
        <v>23.171799999999998</v>
      </c>
      <c r="AR235" s="146" t="s">
        <v>84</v>
      </c>
      <c r="AT235" s="154" t="s">
        <v>74</v>
      </c>
      <c r="AU235" s="154" t="s">
        <v>80</v>
      </c>
      <c r="AY235" s="146" t="s">
        <v>148</v>
      </c>
      <c r="BK235" s="155">
        <f>SUM(BK236:BK256)</f>
        <v>0</v>
      </c>
    </row>
    <row r="236" spans="1:65" s="2" customFormat="1" ht="21.75" customHeight="1">
      <c r="A236" s="29"/>
      <c r="B236" s="158"/>
      <c r="C236" s="159" t="s">
        <v>476</v>
      </c>
      <c r="D236" s="159" t="s">
        <v>150</v>
      </c>
      <c r="E236" s="160" t="s">
        <v>477</v>
      </c>
      <c r="F236" s="161" t="s">
        <v>478</v>
      </c>
      <c r="G236" s="162" t="s">
        <v>157</v>
      </c>
      <c r="H236" s="163">
        <v>399.7</v>
      </c>
      <c r="I236" s="164"/>
      <c r="J236" s="165">
        <f t="shared" ref="J236:J256" si="50">ROUND(I236*H236,2)</f>
        <v>0</v>
      </c>
      <c r="K236" s="166"/>
      <c r="L236" s="30"/>
      <c r="M236" s="167" t="s">
        <v>1</v>
      </c>
      <c r="N236" s="168" t="s">
        <v>40</v>
      </c>
      <c r="O236" s="55"/>
      <c r="P236" s="169">
        <f t="shared" ref="P236:P256" si="51">O236*H236</f>
        <v>0</v>
      </c>
      <c r="Q236" s="169">
        <v>0</v>
      </c>
      <c r="R236" s="169">
        <f t="shared" ref="R236:R256" si="52">Q236*H236</f>
        <v>0</v>
      </c>
      <c r="S236" s="169">
        <v>1.4E-2</v>
      </c>
      <c r="T236" s="170">
        <f t="shared" ref="T236:T256" si="53">S236*H236</f>
        <v>5.5957999999999997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1" t="s">
        <v>211</v>
      </c>
      <c r="AT236" s="171" t="s">
        <v>150</v>
      </c>
      <c r="AU236" s="171" t="s">
        <v>84</v>
      </c>
      <c r="AY236" s="14" t="s">
        <v>148</v>
      </c>
      <c r="BE236" s="172">
        <f t="shared" ref="BE236:BE256" si="54">IF(N236="základní",J236,0)</f>
        <v>0</v>
      </c>
      <c r="BF236" s="172">
        <f t="shared" ref="BF236:BF256" si="55">IF(N236="snížená",J236,0)</f>
        <v>0</v>
      </c>
      <c r="BG236" s="172">
        <f t="shared" ref="BG236:BG256" si="56">IF(N236="zákl. přenesená",J236,0)</f>
        <v>0</v>
      </c>
      <c r="BH236" s="172">
        <f t="shared" ref="BH236:BH256" si="57">IF(N236="sníž. přenesená",J236,0)</f>
        <v>0</v>
      </c>
      <c r="BI236" s="172">
        <f t="shared" ref="BI236:BI256" si="58">IF(N236="nulová",J236,0)</f>
        <v>0</v>
      </c>
      <c r="BJ236" s="14" t="s">
        <v>80</v>
      </c>
      <c r="BK236" s="172">
        <f t="shared" ref="BK236:BK256" si="59">ROUND(I236*H236,2)</f>
        <v>0</v>
      </c>
      <c r="BL236" s="14" t="s">
        <v>211</v>
      </c>
      <c r="BM236" s="171" t="s">
        <v>479</v>
      </c>
    </row>
    <row r="237" spans="1:65" s="2" customFormat="1" ht="21.75" customHeight="1">
      <c r="A237" s="29"/>
      <c r="B237" s="158"/>
      <c r="C237" s="159" t="s">
        <v>480</v>
      </c>
      <c r="D237" s="159" t="s">
        <v>150</v>
      </c>
      <c r="E237" s="160" t="s">
        <v>481</v>
      </c>
      <c r="F237" s="161" t="s">
        <v>482</v>
      </c>
      <c r="G237" s="162" t="s">
        <v>157</v>
      </c>
      <c r="H237" s="163">
        <v>30</v>
      </c>
      <c r="I237" s="164"/>
      <c r="J237" s="165">
        <f t="shared" si="50"/>
        <v>0</v>
      </c>
      <c r="K237" s="166"/>
      <c r="L237" s="30"/>
      <c r="M237" s="167" t="s">
        <v>1</v>
      </c>
      <c r="N237" s="168" t="s">
        <v>40</v>
      </c>
      <c r="O237" s="55"/>
      <c r="P237" s="169">
        <f t="shared" si="51"/>
        <v>0</v>
      </c>
      <c r="Q237" s="169">
        <v>0</v>
      </c>
      <c r="R237" s="169">
        <f t="shared" si="52"/>
        <v>0</v>
      </c>
      <c r="S237" s="169">
        <v>3.2000000000000001E-2</v>
      </c>
      <c r="T237" s="170">
        <f t="shared" si="53"/>
        <v>0.96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1" t="s">
        <v>211</v>
      </c>
      <c r="AT237" s="171" t="s">
        <v>150</v>
      </c>
      <c r="AU237" s="171" t="s">
        <v>84</v>
      </c>
      <c r="AY237" s="14" t="s">
        <v>148</v>
      </c>
      <c r="BE237" s="172">
        <f t="shared" si="54"/>
        <v>0</v>
      </c>
      <c r="BF237" s="172">
        <f t="shared" si="55"/>
        <v>0</v>
      </c>
      <c r="BG237" s="172">
        <f t="shared" si="56"/>
        <v>0</v>
      </c>
      <c r="BH237" s="172">
        <f t="shared" si="57"/>
        <v>0</v>
      </c>
      <c r="BI237" s="172">
        <f t="shared" si="58"/>
        <v>0</v>
      </c>
      <c r="BJ237" s="14" t="s">
        <v>80</v>
      </c>
      <c r="BK237" s="172">
        <f t="shared" si="59"/>
        <v>0</v>
      </c>
      <c r="BL237" s="14" t="s">
        <v>211</v>
      </c>
      <c r="BM237" s="171" t="s">
        <v>483</v>
      </c>
    </row>
    <row r="238" spans="1:65" s="2" customFormat="1" ht="21.75" customHeight="1">
      <c r="A238" s="29"/>
      <c r="B238" s="158"/>
      <c r="C238" s="159" t="s">
        <v>484</v>
      </c>
      <c r="D238" s="159" t="s">
        <v>150</v>
      </c>
      <c r="E238" s="160" t="s">
        <v>485</v>
      </c>
      <c r="F238" s="161" t="s">
        <v>486</v>
      </c>
      <c r="G238" s="162" t="s">
        <v>157</v>
      </c>
      <c r="H238" s="163">
        <v>34</v>
      </c>
      <c r="I238" s="164"/>
      <c r="J238" s="165">
        <f t="shared" si="50"/>
        <v>0</v>
      </c>
      <c r="K238" s="166"/>
      <c r="L238" s="30"/>
      <c r="M238" s="167" t="s">
        <v>1</v>
      </c>
      <c r="N238" s="168" t="s">
        <v>40</v>
      </c>
      <c r="O238" s="55"/>
      <c r="P238" s="169">
        <f t="shared" si="51"/>
        <v>0</v>
      </c>
      <c r="Q238" s="169">
        <v>0</v>
      </c>
      <c r="R238" s="169">
        <f t="shared" si="52"/>
        <v>0</v>
      </c>
      <c r="S238" s="169">
        <v>4.0000000000000001E-3</v>
      </c>
      <c r="T238" s="170">
        <f t="shared" si="53"/>
        <v>0.13600000000000001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1" t="s">
        <v>211</v>
      </c>
      <c r="AT238" s="171" t="s">
        <v>150</v>
      </c>
      <c r="AU238" s="171" t="s">
        <v>84</v>
      </c>
      <c r="AY238" s="14" t="s">
        <v>148</v>
      </c>
      <c r="BE238" s="172">
        <f t="shared" si="54"/>
        <v>0</v>
      </c>
      <c r="BF238" s="172">
        <f t="shared" si="55"/>
        <v>0</v>
      </c>
      <c r="BG238" s="172">
        <f t="shared" si="56"/>
        <v>0</v>
      </c>
      <c r="BH238" s="172">
        <f t="shared" si="57"/>
        <v>0</v>
      </c>
      <c r="BI238" s="172">
        <f t="shared" si="58"/>
        <v>0</v>
      </c>
      <c r="BJ238" s="14" t="s">
        <v>80</v>
      </c>
      <c r="BK238" s="172">
        <f t="shared" si="59"/>
        <v>0</v>
      </c>
      <c r="BL238" s="14" t="s">
        <v>211</v>
      </c>
      <c r="BM238" s="171" t="s">
        <v>487</v>
      </c>
    </row>
    <row r="239" spans="1:65" s="2" customFormat="1" ht="21.75" customHeight="1">
      <c r="A239" s="29"/>
      <c r="B239" s="158"/>
      <c r="C239" s="159" t="s">
        <v>488</v>
      </c>
      <c r="D239" s="159" t="s">
        <v>150</v>
      </c>
      <c r="E239" s="160" t="s">
        <v>489</v>
      </c>
      <c r="F239" s="161" t="s">
        <v>490</v>
      </c>
      <c r="G239" s="162" t="s">
        <v>157</v>
      </c>
      <c r="H239" s="163">
        <v>399.3</v>
      </c>
      <c r="I239" s="164"/>
      <c r="J239" s="165">
        <f t="shared" si="50"/>
        <v>0</v>
      </c>
      <c r="K239" s="166"/>
      <c r="L239" s="30"/>
      <c r="M239" s="167" t="s">
        <v>1</v>
      </c>
      <c r="N239" s="168" t="s">
        <v>40</v>
      </c>
      <c r="O239" s="55"/>
      <c r="P239" s="169">
        <f t="shared" si="51"/>
        <v>0</v>
      </c>
      <c r="Q239" s="169">
        <v>0</v>
      </c>
      <c r="R239" s="169">
        <f t="shared" si="52"/>
        <v>0</v>
      </c>
      <c r="S239" s="169">
        <v>0</v>
      </c>
      <c r="T239" s="170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1" t="s">
        <v>211</v>
      </c>
      <c r="AT239" s="171" t="s">
        <v>150</v>
      </c>
      <c r="AU239" s="171" t="s">
        <v>84</v>
      </c>
      <c r="AY239" s="14" t="s">
        <v>148</v>
      </c>
      <c r="BE239" s="172">
        <f t="shared" si="54"/>
        <v>0</v>
      </c>
      <c r="BF239" s="172">
        <f t="shared" si="55"/>
        <v>0</v>
      </c>
      <c r="BG239" s="172">
        <f t="shared" si="56"/>
        <v>0</v>
      </c>
      <c r="BH239" s="172">
        <f t="shared" si="57"/>
        <v>0</v>
      </c>
      <c r="BI239" s="172">
        <f t="shared" si="58"/>
        <v>0</v>
      </c>
      <c r="BJ239" s="14" t="s">
        <v>80</v>
      </c>
      <c r="BK239" s="172">
        <f t="shared" si="59"/>
        <v>0</v>
      </c>
      <c r="BL239" s="14" t="s">
        <v>211</v>
      </c>
      <c r="BM239" s="171" t="s">
        <v>491</v>
      </c>
    </row>
    <row r="240" spans="1:65" s="2" customFormat="1" ht="21.75" customHeight="1">
      <c r="A240" s="29"/>
      <c r="B240" s="158"/>
      <c r="C240" s="159" t="s">
        <v>492</v>
      </c>
      <c r="D240" s="159" t="s">
        <v>150</v>
      </c>
      <c r="E240" s="160" t="s">
        <v>493</v>
      </c>
      <c r="F240" s="161" t="s">
        <v>494</v>
      </c>
      <c r="G240" s="162" t="s">
        <v>157</v>
      </c>
      <c r="H240" s="163">
        <v>50.1</v>
      </c>
      <c r="I240" s="164"/>
      <c r="J240" s="165">
        <f t="shared" si="50"/>
        <v>0</v>
      </c>
      <c r="K240" s="166"/>
      <c r="L240" s="30"/>
      <c r="M240" s="167" t="s">
        <v>1</v>
      </c>
      <c r="N240" s="168" t="s">
        <v>40</v>
      </c>
      <c r="O240" s="55"/>
      <c r="P240" s="169">
        <f t="shared" si="51"/>
        <v>0</v>
      </c>
      <c r="Q240" s="169">
        <v>0</v>
      </c>
      <c r="R240" s="169">
        <f t="shared" si="52"/>
        <v>0</v>
      </c>
      <c r="S240" s="169">
        <v>0</v>
      </c>
      <c r="T240" s="170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1" t="s">
        <v>211</v>
      </c>
      <c r="AT240" s="171" t="s">
        <v>150</v>
      </c>
      <c r="AU240" s="171" t="s">
        <v>84</v>
      </c>
      <c r="AY240" s="14" t="s">
        <v>148</v>
      </c>
      <c r="BE240" s="172">
        <f t="shared" si="54"/>
        <v>0</v>
      </c>
      <c r="BF240" s="172">
        <f t="shared" si="55"/>
        <v>0</v>
      </c>
      <c r="BG240" s="172">
        <f t="shared" si="56"/>
        <v>0</v>
      </c>
      <c r="BH240" s="172">
        <f t="shared" si="57"/>
        <v>0</v>
      </c>
      <c r="BI240" s="172">
        <f t="shared" si="58"/>
        <v>0</v>
      </c>
      <c r="BJ240" s="14" t="s">
        <v>80</v>
      </c>
      <c r="BK240" s="172">
        <f t="shared" si="59"/>
        <v>0</v>
      </c>
      <c r="BL240" s="14" t="s">
        <v>211</v>
      </c>
      <c r="BM240" s="171" t="s">
        <v>495</v>
      </c>
    </row>
    <row r="241" spans="1:65" s="2" customFormat="1" ht="33" customHeight="1">
      <c r="A241" s="29"/>
      <c r="B241" s="158"/>
      <c r="C241" s="159" t="s">
        <v>496</v>
      </c>
      <c r="D241" s="159" t="s">
        <v>150</v>
      </c>
      <c r="E241" s="160" t="s">
        <v>497</v>
      </c>
      <c r="F241" s="161" t="s">
        <v>498</v>
      </c>
      <c r="G241" s="162" t="s">
        <v>157</v>
      </c>
      <c r="H241" s="163">
        <v>44</v>
      </c>
      <c r="I241" s="164"/>
      <c r="J241" s="165">
        <f t="shared" si="50"/>
        <v>0</v>
      </c>
      <c r="K241" s="166"/>
      <c r="L241" s="30"/>
      <c r="M241" s="167" t="s">
        <v>1</v>
      </c>
      <c r="N241" s="168" t="s">
        <v>40</v>
      </c>
      <c r="O241" s="55"/>
      <c r="P241" s="169">
        <f t="shared" si="51"/>
        <v>0</v>
      </c>
      <c r="Q241" s="169">
        <v>0</v>
      </c>
      <c r="R241" s="169">
        <f t="shared" si="52"/>
        <v>0</v>
      </c>
      <c r="S241" s="169">
        <v>0</v>
      </c>
      <c r="T241" s="170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1" t="s">
        <v>211</v>
      </c>
      <c r="AT241" s="171" t="s">
        <v>150</v>
      </c>
      <c r="AU241" s="171" t="s">
        <v>84</v>
      </c>
      <c r="AY241" s="14" t="s">
        <v>148</v>
      </c>
      <c r="BE241" s="172">
        <f t="shared" si="54"/>
        <v>0</v>
      </c>
      <c r="BF241" s="172">
        <f t="shared" si="55"/>
        <v>0</v>
      </c>
      <c r="BG241" s="172">
        <f t="shared" si="56"/>
        <v>0</v>
      </c>
      <c r="BH241" s="172">
        <f t="shared" si="57"/>
        <v>0</v>
      </c>
      <c r="BI241" s="172">
        <f t="shared" si="58"/>
        <v>0</v>
      </c>
      <c r="BJ241" s="14" t="s">
        <v>80</v>
      </c>
      <c r="BK241" s="172">
        <f t="shared" si="59"/>
        <v>0</v>
      </c>
      <c r="BL241" s="14" t="s">
        <v>211</v>
      </c>
      <c r="BM241" s="171" t="s">
        <v>499</v>
      </c>
    </row>
    <row r="242" spans="1:65" s="2" customFormat="1" ht="16.5" customHeight="1">
      <c r="A242" s="29"/>
      <c r="B242" s="158"/>
      <c r="C242" s="173" t="s">
        <v>500</v>
      </c>
      <c r="D242" s="173" t="s">
        <v>372</v>
      </c>
      <c r="E242" s="174" t="s">
        <v>501</v>
      </c>
      <c r="F242" s="175" t="s">
        <v>502</v>
      </c>
      <c r="G242" s="176" t="s">
        <v>168</v>
      </c>
      <c r="H242" s="177">
        <v>11.912000000000001</v>
      </c>
      <c r="I242" s="178"/>
      <c r="J242" s="179">
        <f t="shared" si="50"/>
        <v>0</v>
      </c>
      <c r="K242" s="180"/>
      <c r="L242" s="181"/>
      <c r="M242" s="182" t="s">
        <v>1</v>
      </c>
      <c r="N242" s="183" t="s">
        <v>40</v>
      </c>
      <c r="O242" s="55"/>
      <c r="P242" s="169">
        <f t="shared" si="51"/>
        <v>0</v>
      </c>
      <c r="Q242" s="169">
        <v>0.55000000000000004</v>
      </c>
      <c r="R242" s="169">
        <f t="shared" si="52"/>
        <v>6.5516000000000005</v>
      </c>
      <c r="S242" s="169">
        <v>0</v>
      </c>
      <c r="T242" s="170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1" t="s">
        <v>275</v>
      </c>
      <c r="AT242" s="171" t="s">
        <v>372</v>
      </c>
      <c r="AU242" s="171" t="s">
        <v>84</v>
      </c>
      <c r="AY242" s="14" t="s">
        <v>148</v>
      </c>
      <c r="BE242" s="172">
        <f t="shared" si="54"/>
        <v>0</v>
      </c>
      <c r="BF242" s="172">
        <f t="shared" si="55"/>
        <v>0</v>
      </c>
      <c r="BG242" s="172">
        <f t="shared" si="56"/>
        <v>0</v>
      </c>
      <c r="BH242" s="172">
        <f t="shared" si="57"/>
        <v>0</v>
      </c>
      <c r="BI242" s="172">
        <f t="shared" si="58"/>
        <v>0</v>
      </c>
      <c r="BJ242" s="14" t="s">
        <v>80</v>
      </c>
      <c r="BK242" s="172">
        <f t="shared" si="59"/>
        <v>0</v>
      </c>
      <c r="BL242" s="14" t="s">
        <v>211</v>
      </c>
      <c r="BM242" s="171" t="s">
        <v>503</v>
      </c>
    </row>
    <row r="243" spans="1:65" s="2" customFormat="1" ht="21.75" customHeight="1">
      <c r="A243" s="29"/>
      <c r="B243" s="158"/>
      <c r="C243" s="159" t="s">
        <v>504</v>
      </c>
      <c r="D243" s="159" t="s">
        <v>150</v>
      </c>
      <c r="E243" s="160" t="s">
        <v>505</v>
      </c>
      <c r="F243" s="161" t="s">
        <v>506</v>
      </c>
      <c r="G243" s="162" t="s">
        <v>153</v>
      </c>
      <c r="H243" s="163">
        <v>241</v>
      </c>
      <c r="I243" s="164"/>
      <c r="J243" s="165">
        <f t="shared" si="50"/>
        <v>0</v>
      </c>
      <c r="K243" s="166"/>
      <c r="L243" s="30"/>
      <c r="M243" s="167" t="s">
        <v>1</v>
      </c>
      <c r="N243" s="168" t="s">
        <v>40</v>
      </c>
      <c r="O243" s="55"/>
      <c r="P243" s="169">
        <f t="shared" si="51"/>
        <v>0</v>
      </c>
      <c r="Q243" s="169">
        <v>0</v>
      </c>
      <c r="R243" s="169">
        <f t="shared" si="52"/>
        <v>0</v>
      </c>
      <c r="S243" s="169">
        <v>0</v>
      </c>
      <c r="T243" s="170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1" t="s">
        <v>211</v>
      </c>
      <c r="AT243" s="171" t="s">
        <v>150</v>
      </c>
      <c r="AU243" s="171" t="s">
        <v>84</v>
      </c>
      <c r="AY243" s="14" t="s">
        <v>148</v>
      </c>
      <c r="BE243" s="172">
        <f t="shared" si="54"/>
        <v>0</v>
      </c>
      <c r="BF243" s="172">
        <f t="shared" si="55"/>
        <v>0</v>
      </c>
      <c r="BG243" s="172">
        <f t="shared" si="56"/>
        <v>0</v>
      </c>
      <c r="BH243" s="172">
        <f t="shared" si="57"/>
        <v>0</v>
      </c>
      <c r="BI243" s="172">
        <f t="shared" si="58"/>
        <v>0</v>
      </c>
      <c r="BJ243" s="14" t="s">
        <v>80</v>
      </c>
      <c r="BK243" s="172">
        <f t="shared" si="59"/>
        <v>0</v>
      </c>
      <c r="BL243" s="14" t="s">
        <v>211</v>
      </c>
      <c r="BM243" s="171" t="s">
        <v>507</v>
      </c>
    </row>
    <row r="244" spans="1:65" s="2" customFormat="1" ht="16.5" customHeight="1">
      <c r="A244" s="29"/>
      <c r="B244" s="158"/>
      <c r="C244" s="173" t="s">
        <v>508</v>
      </c>
      <c r="D244" s="173" t="s">
        <v>372</v>
      </c>
      <c r="E244" s="174" t="s">
        <v>509</v>
      </c>
      <c r="F244" s="175" t="s">
        <v>510</v>
      </c>
      <c r="G244" s="176" t="s">
        <v>168</v>
      </c>
      <c r="H244" s="177">
        <v>7.8079999999999998</v>
      </c>
      <c r="I244" s="178"/>
      <c r="J244" s="179">
        <f t="shared" si="50"/>
        <v>0</v>
      </c>
      <c r="K244" s="180"/>
      <c r="L244" s="181"/>
      <c r="M244" s="182" t="s">
        <v>1</v>
      </c>
      <c r="N244" s="183" t="s">
        <v>40</v>
      </c>
      <c r="O244" s="55"/>
      <c r="P244" s="169">
        <f t="shared" si="51"/>
        <v>0</v>
      </c>
      <c r="Q244" s="169">
        <v>0.55000000000000004</v>
      </c>
      <c r="R244" s="169">
        <f t="shared" si="52"/>
        <v>4.2944000000000004</v>
      </c>
      <c r="S244" s="169">
        <v>0</v>
      </c>
      <c r="T244" s="170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1" t="s">
        <v>275</v>
      </c>
      <c r="AT244" s="171" t="s">
        <v>372</v>
      </c>
      <c r="AU244" s="171" t="s">
        <v>84</v>
      </c>
      <c r="AY244" s="14" t="s">
        <v>148</v>
      </c>
      <c r="BE244" s="172">
        <f t="shared" si="54"/>
        <v>0</v>
      </c>
      <c r="BF244" s="172">
        <f t="shared" si="55"/>
        <v>0</v>
      </c>
      <c r="BG244" s="172">
        <f t="shared" si="56"/>
        <v>0</v>
      </c>
      <c r="BH244" s="172">
        <f t="shared" si="57"/>
        <v>0</v>
      </c>
      <c r="BI244" s="172">
        <f t="shared" si="58"/>
        <v>0</v>
      </c>
      <c r="BJ244" s="14" t="s">
        <v>80</v>
      </c>
      <c r="BK244" s="172">
        <f t="shared" si="59"/>
        <v>0</v>
      </c>
      <c r="BL244" s="14" t="s">
        <v>211</v>
      </c>
      <c r="BM244" s="171" t="s">
        <v>511</v>
      </c>
    </row>
    <row r="245" spans="1:65" s="2" customFormat="1" ht="16.5" customHeight="1">
      <c r="A245" s="29"/>
      <c r="B245" s="158"/>
      <c r="C245" s="159" t="s">
        <v>512</v>
      </c>
      <c r="D245" s="159" t="s">
        <v>150</v>
      </c>
      <c r="E245" s="160" t="s">
        <v>513</v>
      </c>
      <c r="F245" s="161" t="s">
        <v>514</v>
      </c>
      <c r="G245" s="162" t="s">
        <v>153</v>
      </c>
      <c r="H245" s="163">
        <v>241</v>
      </c>
      <c r="I245" s="164"/>
      <c r="J245" s="165">
        <f t="shared" si="50"/>
        <v>0</v>
      </c>
      <c r="K245" s="166"/>
      <c r="L245" s="30"/>
      <c r="M245" s="167" t="s">
        <v>1</v>
      </c>
      <c r="N245" s="168" t="s">
        <v>40</v>
      </c>
      <c r="O245" s="55"/>
      <c r="P245" s="169">
        <f t="shared" si="51"/>
        <v>0</v>
      </c>
      <c r="Q245" s="169">
        <v>0</v>
      </c>
      <c r="R245" s="169">
        <f t="shared" si="52"/>
        <v>0</v>
      </c>
      <c r="S245" s="169">
        <v>1.4999999999999999E-2</v>
      </c>
      <c r="T245" s="170">
        <f t="shared" si="53"/>
        <v>3.6149999999999998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1" t="s">
        <v>211</v>
      </c>
      <c r="AT245" s="171" t="s">
        <v>150</v>
      </c>
      <c r="AU245" s="171" t="s">
        <v>84</v>
      </c>
      <c r="AY245" s="14" t="s">
        <v>148</v>
      </c>
      <c r="BE245" s="172">
        <f t="shared" si="54"/>
        <v>0</v>
      </c>
      <c r="BF245" s="172">
        <f t="shared" si="55"/>
        <v>0</v>
      </c>
      <c r="BG245" s="172">
        <f t="shared" si="56"/>
        <v>0</v>
      </c>
      <c r="BH245" s="172">
        <f t="shared" si="57"/>
        <v>0</v>
      </c>
      <c r="BI245" s="172">
        <f t="shared" si="58"/>
        <v>0</v>
      </c>
      <c r="BJ245" s="14" t="s">
        <v>80</v>
      </c>
      <c r="BK245" s="172">
        <f t="shared" si="59"/>
        <v>0</v>
      </c>
      <c r="BL245" s="14" t="s">
        <v>211</v>
      </c>
      <c r="BM245" s="171" t="s">
        <v>515</v>
      </c>
    </row>
    <row r="246" spans="1:65" s="2" customFormat="1" ht="21.75" customHeight="1">
      <c r="A246" s="29"/>
      <c r="B246" s="158"/>
      <c r="C246" s="159" t="s">
        <v>516</v>
      </c>
      <c r="D246" s="159" t="s">
        <v>150</v>
      </c>
      <c r="E246" s="160" t="s">
        <v>517</v>
      </c>
      <c r="F246" s="161" t="s">
        <v>518</v>
      </c>
      <c r="G246" s="162" t="s">
        <v>153</v>
      </c>
      <c r="H246" s="163">
        <v>241</v>
      </c>
      <c r="I246" s="164"/>
      <c r="J246" s="165">
        <f t="shared" si="50"/>
        <v>0</v>
      </c>
      <c r="K246" s="166"/>
      <c r="L246" s="30"/>
      <c r="M246" s="167" t="s">
        <v>1</v>
      </c>
      <c r="N246" s="168" t="s">
        <v>40</v>
      </c>
      <c r="O246" s="55"/>
      <c r="P246" s="169">
        <f t="shared" si="51"/>
        <v>0</v>
      </c>
      <c r="Q246" s="169">
        <v>0</v>
      </c>
      <c r="R246" s="169">
        <f t="shared" si="52"/>
        <v>0</v>
      </c>
      <c r="S246" s="169">
        <v>0</v>
      </c>
      <c r="T246" s="170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1" t="s">
        <v>211</v>
      </c>
      <c r="AT246" s="171" t="s">
        <v>150</v>
      </c>
      <c r="AU246" s="171" t="s">
        <v>84</v>
      </c>
      <c r="AY246" s="14" t="s">
        <v>148</v>
      </c>
      <c r="BE246" s="172">
        <f t="shared" si="54"/>
        <v>0</v>
      </c>
      <c r="BF246" s="172">
        <f t="shared" si="55"/>
        <v>0</v>
      </c>
      <c r="BG246" s="172">
        <f t="shared" si="56"/>
        <v>0</v>
      </c>
      <c r="BH246" s="172">
        <f t="shared" si="57"/>
        <v>0</v>
      </c>
      <c r="BI246" s="172">
        <f t="shared" si="58"/>
        <v>0</v>
      </c>
      <c r="BJ246" s="14" t="s">
        <v>80</v>
      </c>
      <c r="BK246" s="172">
        <f t="shared" si="59"/>
        <v>0</v>
      </c>
      <c r="BL246" s="14" t="s">
        <v>211</v>
      </c>
      <c r="BM246" s="171" t="s">
        <v>519</v>
      </c>
    </row>
    <row r="247" spans="1:65" s="2" customFormat="1" ht="21.75" customHeight="1">
      <c r="A247" s="29"/>
      <c r="B247" s="158"/>
      <c r="C247" s="159" t="s">
        <v>520</v>
      </c>
      <c r="D247" s="159" t="s">
        <v>150</v>
      </c>
      <c r="E247" s="160" t="s">
        <v>521</v>
      </c>
      <c r="F247" s="161" t="s">
        <v>522</v>
      </c>
      <c r="G247" s="162" t="s">
        <v>157</v>
      </c>
      <c r="H247" s="163">
        <v>723</v>
      </c>
      <c r="I247" s="164"/>
      <c r="J247" s="165">
        <f t="shared" si="50"/>
        <v>0</v>
      </c>
      <c r="K247" s="166"/>
      <c r="L247" s="30"/>
      <c r="M247" s="167" t="s">
        <v>1</v>
      </c>
      <c r="N247" s="168" t="s">
        <v>40</v>
      </c>
      <c r="O247" s="55"/>
      <c r="P247" s="169">
        <f t="shared" si="51"/>
        <v>0</v>
      </c>
      <c r="Q247" s="169">
        <v>0</v>
      </c>
      <c r="R247" s="169">
        <f t="shared" si="52"/>
        <v>0</v>
      </c>
      <c r="S247" s="169">
        <v>0</v>
      </c>
      <c r="T247" s="170">
        <f t="shared" si="5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1" t="s">
        <v>211</v>
      </c>
      <c r="AT247" s="171" t="s">
        <v>150</v>
      </c>
      <c r="AU247" s="171" t="s">
        <v>84</v>
      </c>
      <c r="AY247" s="14" t="s">
        <v>148</v>
      </c>
      <c r="BE247" s="172">
        <f t="shared" si="54"/>
        <v>0</v>
      </c>
      <c r="BF247" s="172">
        <f t="shared" si="55"/>
        <v>0</v>
      </c>
      <c r="BG247" s="172">
        <f t="shared" si="56"/>
        <v>0</v>
      </c>
      <c r="BH247" s="172">
        <f t="shared" si="57"/>
        <v>0</v>
      </c>
      <c r="BI247" s="172">
        <f t="shared" si="58"/>
        <v>0</v>
      </c>
      <c r="BJ247" s="14" t="s">
        <v>80</v>
      </c>
      <c r="BK247" s="172">
        <f t="shared" si="59"/>
        <v>0</v>
      </c>
      <c r="BL247" s="14" t="s">
        <v>211</v>
      </c>
      <c r="BM247" s="171" t="s">
        <v>523</v>
      </c>
    </row>
    <row r="248" spans="1:65" s="2" customFormat="1" ht="16.5" customHeight="1">
      <c r="A248" s="29"/>
      <c r="B248" s="158"/>
      <c r="C248" s="173" t="s">
        <v>524</v>
      </c>
      <c r="D248" s="173" t="s">
        <v>372</v>
      </c>
      <c r="E248" s="174" t="s">
        <v>525</v>
      </c>
      <c r="F248" s="175" t="s">
        <v>526</v>
      </c>
      <c r="G248" s="176" t="s">
        <v>168</v>
      </c>
      <c r="H248" s="177">
        <v>2.343</v>
      </c>
      <c r="I248" s="178"/>
      <c r="J248" s="179">
        <f t="shared" si="50"/>
        <v>0</v>
      </c>
      <c r="K248" s="180"/>
      <c r="L248" s="181"/>
      <c r="M248" s="182" t="s">
        <v>1</v>
      </c>
      <c r="N248" s="183" t="s">
        <v>40</v>
      </c>
      <c r="O248" s="55"/>
      <c r="P248" s="169">
        <f t="shared" si="51"/>
        <v>0</v>
      </c>
      <c r="Q248" s="169">
        <v>0.55000000000000004</v>
      </c>
      <c r="R248" s="169">
        <f t="shared" si="52"/>
        <v>1.2886500000000001</v>
      </c>
      <c r="S248" s="169">
        <v>0</v>
      </c>
      <c r="T248" s="170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1" t="s">
        <v>275</v>
      </c>
      <c r="AT248" s="171" t="s">
        <v>372</v>
      </c>
      <c r="AU248" s="171" t="s">
        <v>84</v>
      </c>
      <c r="AY248" s="14" t="s">
        <v>148</v>
      </c>
      <c r="BE248" s="172">
        <f t="shared" si="54"/>
        <v>0</v>
      </c>
      <c r="BF248" s="172">
        <f t="shared" si="55"/>
        <v>0</v>
      </c>
      <c r="BG248" s="172">
        <f t="shared" si="56"/>
        <v>0</v>
      </c>
      <c r="BH248" s="172">
        <f t="shared" si="57"/>
        <v>0</v>
      </c>
      <c r="BI248" s="172">
        <f t="shared" si="58"/>
        <v>0</v>
      </c>
      <c r="BJ248" s="14" t="s">
        <v>80</v>
      </c>
      <c r="BK248" s="172">
        <f t="shared" si="59"/>
        <v>0</v>
      </c>
      <c r="BL248" s="14" t="s">
        <v>211</v>
      </c>
      <c r="BM248" s="171" t="s">
        <v>527</v>
      </c>
    </row>
    <row r="249" spans="1:65" s="2" customFormat="1" ht="21.75" customHeight="1">
      <c r="A249" s="29"/>
      <c r="B249" s="158"/>
      <c r="C249" s="159" t="s">
        <v>528</v>
      </c>
      <c r="D249" s="159" t="s">
        <v>150</v>
      </c>
      <c r="E249" s="160" t="s">
        <v>529</v>
      </c>
      <c r="F249" s="161" t="s">
        <v>530</v>
      </c>
      <c r="G249" s="162" t="s">
        <v>153</v>
      </c>
      <c r="H249" s="163">
        <v>241</v>
      </c>
      <c r="I249" s="164"/>
      <c r="J249" s="165">
        <f t="shared" si="50"/>
        <v>0</v>
      </c>
      <c r="K249" s="166"/>
      <c r="L249" s="30"/>
      <c r="M249" s="167" t="s">
        <v>1</v>
      </c>
      <c r="N249" s="168" t="s">
        <v>40</v>
      </c>
      <c r="O249" s="55"/>
      <c r="P249" s="169">
        <f t="shared" si="51"/>
        <v>0</v>
      </c>
      <c r="Q249" s="169">
        <v>0</v>
      </c>
      <c r="R249" s="169">
        <f t="shared" si="52"/>
        <v>0</v>
      </c>
      <c r="S249" s="169">
        <v>7.0000000000000001E-3</v>
      </c>
      <c r="T249" s="170">
        <f t="shared" si="53"/>
        <v>1.6870000000000001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1" t="s">
        <v>211</v>
      </c>
      <c r="AT249" s="171" t="s">
        <v>150</v>
      </c>
      <c r="AU249" s="171" t="s">
        <v>84</v>
      </c>
      <c r="AY249" s="14" t="s">
        <v>148</v>
      </c>
      <c r="BE249" s="172">
        <f t="shared" si="54"/>
        <v>0</v>
      </c>
      <c r="BF249" s="172">
        <f t="shared" si="55"/>
        <v>0</v>
      </c>
      <c r="BG249" s="172">
        <f t="shared" si="56"/>
        <v>0</v>
      </c>
      <c r="BH249" s="172">
        <f t="shared" si="57"/>
        <v>0</v>
      </c>
      <c r="BI249" s="172">
        <f t="shared" si="58"/>
        <v>0</v>
      </c>
      <c r="BJ249" s="14" t="s">
        <v>80</v>
      </c>
      <c r="BK249" s="172">
        <f t="shared" si="59"/>
        <v>0</v>
      </c>
      <c r="BL249" s="14" t="s">
        <v>211</v>
      </c>
      <c r="BM249" s="171" t="s">
        <v>531</v>
      </c>
    </row>
    <row r="250" spans="1:65" s="2" customFormat="1" ht="21.75" customHeight="1">
      <c r="A250" s="29"/>
      <c r="B250" s="158"/>
      <c r="C250" s="159" t="s">
        <v>532</v>
      </c>
      <c r="D250" s="159" t="s">
        <v>150</v>
      </c>
      <c r="E250" s="160" t="s">
        <v>533</v>
      </c>
      <c r="F250" s="161" t="s">
        <v>534</v>
      </c>
      <c r="G250" s="162" t="s">
        <v>153</v>
      </c>
      <c r="H250" s="163">
        <v>177.3</v>
      </c>
      <c r="I250" s="164"/>
      <c r="J250" s="165">
        <f t="shared" si="50"/>
        <v>0</v>
      </c>
      <c r="K250" s="166"/>
      <c r="L250" s="30"/>
      <c r="M250" s="167" t="s">
        <v>1</v>
      </c>
      <c r="N250" s="168" t="s">
        <v>40</v>
      </c>
      <c r="O250" s="55"/>
      <c r="P250" s="169">
        <f t="shared" si="51"/>
        <v>0</v>
      </c>
      <c r="Q250" s="169">
        <v>1.1310000000000001E-2</v>
      </c>
      <c r="R250" s="169">
        <f t="shared" si="52"/>
        <v>2.0052630000000002</v>
      </c>
      <c r="S250" s="169">
        <v>0</v>
      </c>
      <c r="T250" s="170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1" t="s">
        <v>211</v>
      </c>
      <c r="AT250" s="171" t="s">
        <v>150</v>
      </c>
      <c r="AU250" s="171" t="s">
        <v>84</v>
      </c>
      <c r="AY250" s="14" t="s">
        <v>148</v>
      </c>
      <c r="BE250" s="172">
        <f t="shared" si="54"/>
        <v>0</v>
      </c>
      <c r="BF250" s="172">
        <f t="shared" si="55"/>
        <v>0</v>
      </c>
      <c r="BG250" s="172">
        <f t="shared" si="56"/>
        <v>0</v>
      </c>
      <c r="BH250" s="172">
        <f t="shared" si="57"/>
        <v>0</v>
      </c>
      <c r="BI250" s="172">
        <f t="shared" si="58"/>
        <v>0</v>
      </c>
      <c r="BJ250" s="14" t="s">
        <v>80</v>
      </c>
      <c r="BK250" s="172">
        <f t="shared" si="59"/>
        <v>0</v>
      </c>
      <c r="BL250" s="14" t="s">
        <v>211</v>
      </c>
      <c r="BM250" s="171" t="s">
        <v>535</v>
      </c>
    </row>
    <row r="251" spans="1:65" s="2" customFormat="1" ht="21.75" customHeight="1">
      <c r="A251" s="29"/>
      <c r="B251" s="158"/>
      <c r="C251" s="159" t="s">
        <v>536</v>
      </c>
      <c r="D251" s="159" t="s">
        <v>150</v>
      </c>
      <c r="E251" s="160" t="s">
        <v>537</v>
      </c>
      <c r="F251" s="161" t="s">
        <v>538</v>
      </c>
      <c r="G251" s="162" t="s">
        <v>153</v>
      </c>
      <c r="H251" s="163">
        <v>162.5</v>
      </c>
      <c r="I251" s="164"/>
      <c r="J251" s="165">
        <f t="shared" si="50"/>
        <v>0</v>
      </c>
      <c r="K251" s="166"/>
      <c r="L251" s="30"/>
      <c r="M251" s="167" t="s">
        <v>1</v>
      </c>
      <c r="N251" s="168" t="s">
        <v>40</v>
      </c>
      <c r="O251" s="55"/>
      <c r="P251" s="169">
        <f t="shared" si="51"/>
        <v>0</v>
      </c>
      <c r="Q251" s="169">
        <v>2.2579999999999999E-2</v>
      </c>
      <c r="R251" s="169">
        <f t="shared" si="52"/>
        <v>3.6692499999999999</v>
      </c>
      <c r="S251" s="169">
        <v>0</v>
      </c>
      <c r="T251" s="170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1" t="s">
        <v>211</v>
      </c>
      <c r="AT251" s="171" t="s">
        <v>150</v>
      </c>
      <c r="AU251" s="171" t="s">
        <v>84</v>
      </c>
      <c r="AY251" s="14" t="s">
        <v>148</v>
      </c>
      <c r="BE251" s="172">
        <f t="shared" si="54"/>
        <v>0</v>
      </c>
      <c r="BF251" s="172">
        <f t="shared" si="55"/>
        <v>0</v>
      </c>
      <c r="BG251" s="172">
        <f t="shared" si="56"/>
        <v>0</v>
      </c>
      <c r="BH251" s="172">
        <f t="shared" si="57"/>
        <v>0</v>
      </c>
      <c r="BI251" s="172">
        <f t="shared" si="58"/>
        <v>0</v>
      </c>
      <c r="BJ251" s="14" t="s">
        <v>80</v>
      </c>
      <c r="BK251" s="172">
        <f t="shared" si="59"/>
        <v>0</v>
      </c>
      <c r="BL251" s="14" t="s">
        <v>211</v>
      </c>
      <c r="BM251" s="171" t="s">
        <v>539</v>
      </c>
    </row>
    <row r="252" spans="1:65" s="2" customFormat="1" ht="21.75" customHeight="1">
      <c r="A252" s="29"/>
      <c r="B252" s="158"/>
      <c r="C252" s="159" t="s">
        <v>540</v>
      </c>
      <c r="D252" s="159" t="s">
        <v>150</v>
      </c>
      <c r="E252" s="160" t="s">
        <v>541</v>
      </c>
      <c r="F252" s="161" t="s">
        <v>542</v>
      </c>
      <c r="G252" s="162" t="s">
        <v>153</v>
      </c>
      <c r="H252" s="163">
        <v>162.5</v>
      </c>
      <c r="I252" s="164"/>
      <c r="J252" s="165">
        <f t="shared" si="50"/>
        <v>0</v>
      </c>
      <c r="K252" s="166"/>
      <c r="L252" s="30"/>
      <c r="M252" s="167" t="s">
        <v>1</v>
      </c>
      <c r="N252" s="168" t="s">
        <v>40</v>
      </c>
      <c r="O252" s="55"/>
      <c r="P252" s="169">
        <f t="shared" si="51"/>
        <v>0</v>
      </c>
      <c r="Q252" s="169">
        <v>0</v>
      </c>
      <c r="R252" s="169">
        <f t="shared" si="52"/>
        <v>0</v>
      </c>
      <c r="S252" s="169">
        <v>1.6E-2</v>
      </c>
      <c r="T252" s="170">
        <f t="shared" si="53"/>
        <v>2.6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1" t="s">
        <v>211</v>
      </c>
      <c r="AT252" s="171" t="s">
        <v>150</v>
      </c>
      <c r="AU252" s="171" t="s">
        <v>84</v>
      </c>
      <c r="AY252" s="14" t="s">
        <v>148</v>
      </c>
      <c r="BE252" s="172">
        <f t="shared" si="54"/>
        <v>0</v>
      </c>
      <c r="BF252" s="172">
        <f t="shared" si="55"/>
        <v>0</v>
      </c>
      <c r="BG252" s="172">
        <f t="shared" si="56"/>
        <v>0</v>
      </c>
      <c r="BH252" s="172">
        <f t="shared" si="57"/>
        <v>0</v>
      </c>
      <c r="BI252" s="172">
        <f t="shared" si="58"/>
        <v>0</v>
      </c>
      <c r="BJ252" s="14" t="s">
        <v>80</v>
      </c>
      <c r="BK252" s="172">
        <f t="shared" si="59"/>
        <v>0</v>
      </c>
      <c r="BL252" s="14" t="s">
        <v>211</v>
      </c>
      <c r="BM252" s="171" t="s">
        <v>543</v>
      </c>
    </row>
    <row r="253" spans="1:65" s="2" customFormat="1" ht="21.75" customHeight="1">
      <c r="A253" s="29"/>
      <c r="B253" s="158"/>
      <c r="C253" s="159" t="s">
        <v>544</v>
      </c>
      <c r="D253" s="159" t="s">
        <v>150</v>
      </c>
      <c r="E253" s="160" t="s">
        <v>545</v>
      </c>
      <c r="F253" s="161" t="s">
        <v>546</v>
      </c>
      <c r="G253" s="162" t="s">
        <v>153</v>
      </c>
      <c r="H253" s="163">
        <v>146</v>
      </c>
      <c r="I253" s="164"/>
      <c r="J253" s="165">
        <f t="shared" si="50"/>
        <v>0</v>
      </c>
      <c r="K253" s="166"/>
      <c r="L253" s="30"/>
      <c r="M253" s="167" t="s">
        <v>1</v>
      </c>
      <c r="N253" s="168" t="s">
        <v>40</v>
      </c>
      <c r="O253" s="55"/>
      <c r="P253" s="169">
        <f t="shared" si="51"/>
        <v>0</v>
      </c>
      <c r="Q253" s="169">
        <v>0</v>
      </c>
      <c r="R253" s="169">
        <f t="shared" si="52"/>
        <v>0</v>
      </c>
      <c r="S253" s="169">
        <v>1.4E-2</v>
      </c>
      <c r="T253" s="170">
        <f t="shared" si="53"/>
        <v>2.044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1" t="s">
        <v>211</v>
      </c>
      <c r="AT253" s="171" t="s">
        <v>150</v>
      </c>
      <c r="AU253" s="171" t="s">
        <v>84</v>
      </c>
      <c r="AY253" s="14" t="s">
        <v>148</v>
      </c>
      <c r="BE253" s="172">
        <f t="shared" si="54"/>
        <v>0</v>
      </c>
      <c r="BF253" s="172">
        <f t="shared" si="55"/>
        <v>0</v>
      </c>
      <c r="BG253" s="172">
        <f t="shared" si="56"/>
        <v>0</v>
      </c>
      <c r="BH253" s="172">
        <f t="shared" si="57"/>
        <v>0</v>
      </c>
      <c r="BI253" s="172">
        <f t="shared" si="58"/>
        <v>0</v>
      </c>
      <c r="BJ253" s="14" t="s">
        <v>80</v>
      </c>
      <c r="BK253" s="172">
        <f t="shared" si="59"/>
        <v>0</v>
      </c>
      <c r="BL253" s="14" t="s">
        <v>211</v>
      </c>
      <c r="BM253" s="171" t="s">
        <v>547</v>
      </c>
    </row>
    <row r="254" spans="1:65" s="2" customFormat="1" ht="21.75" customHeight="1">
      <c r="A254" s="29"/>
      <c r="B254" s="158"/>
      <c r="C254" s="159" t="s">
        <v>548</v>
      </c>
      <c r="D254" s="159" t="s">
        <v>150</v>
      </c>
      <c r="E254" s="160" t="s">
        <v>549</v>
      </c>
      <c r="F254" s="161" t="s">
        <v>550</v>
      </c>
      <c r="G254" s="162" t="s">
        <v>157</v>
      </c>
      <c r="H254" s="163">
        <v>395.6</v>
      </c>
      <c r="I254" s="164"/>
      <c r="J254" s="165">
        <f t="shared" si="50"/>
        <v>0</v>
      </c>
      <c r="K254" s="166"/>
      <c r="L254" s="30"/>
      <c r="M254" s="167" t="s">
        <v>1</v>
      </c>
      <c r="N254" s="168" t="s">
        <v>40</v>
      </c>
      <c r="O254" s="55"/>
      <c r="P254" s="169">
        <f t="shared" si="51"/>
        <v>0</v>
      </c>
      <c r="Q254" s="169">
        <v>0</v>
      </c>
      <c r="R254" s="169">
        <f t="shared" si="52"/>
        <v>0</v>
      </c>
      <c r="S254" s="169">
        <v>0</v>
      </c>
      <c r="T254" s="170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1" t="s">
        <v>211</v>
      </c>
      <c r="AT254" s="171" t="s">
        <v>150</v>
      </c>
      <c r="AU254" s="171" t="s">
        <v>84</v>
      </c>
      <c r="AY254" s="14" t="s">
        <v>148</v>
      </c>
      <c r="BE254" s="172">
        <f t="shared" si="54"/>
        <v>0</v>
      </c>
      <c r="BF254" s="172">
        <f t="shared" si="55"/>
        <v>0</v>
      </c>
      <c r="BG254" s="172">
        <f t="shared" si="56"/>
        <v>0</v>
      </c>
      <c r="BH254" s="172">
        <f t="shared" si="57"/>
        <v>0</v>
      </c>
      <c r="BI254" s="172">
        <f t="shared" si="58"/>
        <v>0</v>
      </c>
      <c r="BJ254" s="14" t="s">
        <v>80</v>
      </c>
      <c r="BK254" s="172">
        <f t="shared" si="59"/>
        <v>0</v>
      </c>
      <c r="BL254" s="14" t="s">
        <v>211</v>
      </c>
      <c r="BM254" s="171" t="s">
        <v>551</v>
      </c>
    </row>
    <row r="255" spans="1:65" s="2" customFormat="1" ht="21.75" customHeight="1">
      <c r="A255" s="29"/>
      <c r="B255" s="158"/>
      <c r="C255" s="173" t="s">
        <v>552</v>
      </c>
      <c r="D255" s="173" t="s">
        <v>372</v>
      </c>
      <c r="E255" s="174" t="s">
        <v>553</v>
      </c>
      <c r="F255" s="175" t="s">
        <v>554</v>
      </c>
      <c r="G255" s="176" t="s">
        <v>168</v>
      </c>
      <c r="H255" s="177">
        <v>9.0079999999999991</v>
      </c>
      <c r="I255" s="178"/>
      <c r="J255" s="179">
        <f t="shared" si="50"/>
        <v>0</v>
      </c>
      <c r="K255" s="180"/>
      <c r="L255" s="181"/>
      <c r="M255" s="182" t="s">
        <v>1</v>
      </c>
      <c r="N255" s="183" t="s">
        <v>40</v>
      </c>
      <c r="O255" s="55"/>
      <c r="P255" s="169">
        <f t="shared" si="51"/>
        <v>0</v>
      </c>
      <c r="Q255" s="169">
        <v>0.55000000000000004</v>
      </c>
      <c r="R255" s="169">
        <f t="shared" si="52"/>
        <v>4.9543999999999997</v>
      </c>
      <c r="S255" s="169">
        <v>0</v>
      </c>
      <c r="T255" s="170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1" t="s">
        <v>275</v>
      </c>
      <c r="AT255" s="171" t="s">
        <v>372</v>
      </c>
      <c r="AU255" s="171" t="s">
        <v>84</v>
      </c>
      <c r="AY255" s="14" t="s">
        <v>148</v>
      </c>
      <c r="BE255" s="172">
        <f t="shared" si="54"/>
        <v>0</v>
      </c>
      <c r="BF255" s="172">
        <f t="shared" si="55"/>
        <v>0</v>
      </c>
      <c r="BG255" s="172">
        <f t="shared" si="56"/>
        <v>0</v>
      </c>
      <c r="BH255" s="172">
        <f t="shared" si="57"/>
        <v>0</v>
      </c>
      <c r="BI255" s="172">
        <f t="shared" si="58"/>
        <v>0</v>
      </c>
      <c r="BJ255" s="14" t="s">
        <v>80</v>
      </c>
      <c r="BK255" s="172">
        <f t="shared" si="59"/>
        <v>0</v>
      </c>
      <c r="BL255" s="14" t="s">
        <v>211</v>
      </c>
      <c r="BM255" s="171" t="s">
        <v>555</v>
      </c>
    </row>
    <row r="256" spans="1:65" s="2" customFormat="1" ht="21.75" customHeight="1">
      <c r="A256" s="29"/>
      <c r="B256" s="158"/>
      <c r="C256" s="159" t="s">
        <v>556</v>
      </c>
      <c r="D256" s="159" t="s">
        <v>150</v>
      </c>
      <c r="E256" s="160" t="s">
        <v>557</v>
      </c>
      <c r="F256" s="161" t="s">
        <v>558</v>
      </c>
      <c r="G256" s="162" t="s">
        <v>157</v>
      </c>
      <c r="H256" s="163">
        <v>198</v>
      </c>
      <c r="I256" s="164"/>
      <c r="J256" s="165">
        <f t="shared" si="50"/>
        <v>0</v>
      </c>
      <c r="K256" s="166"/>
      <c r="L256" s="30"/>
      <c r="M256" s="167" t="s">
        <v>1</v>
      </c>
      <c r="N256" s="168" t="s">
        <v>40</v>
      </c>
      <c r="O256" s="55"/>
      <c r="P256" s="169">
        <f t="shared" si="51"/>
        <v>0</v>
      </c>
      <c r="Q256" s="169">
        <v>0</v>
      </c>
      <c r="R256" s="169">
        <f t="shared" si="52"/>
        <v>0</v>
      </c>
      <c r="S256" s="169">
        <v>3.3000000000000002E-2</v>
      </c>
      <c r="T256" s="170">
        <f t="shared" si="53"/>
        <v>6.5340000000000007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1" t="s">
        <v>211</v>
      </c>
      <c r="AT256" s="171" t="s">
        <v>150</v>
      </c>
      <c r="AU256" s="171" t="s">
        <v>84</v>
      </c>
      <c r="AY256" s="14" t="s">
        <v>148</v>
      </c>
      <c r="BE256" s="172">
        <f t="shared" si="54"/>
        <v>0</v>
      </c>
      <c r="BF256" s="172">
        <f t="shared" si="55"/>
        <v>0</v>
      </c>
      <c r="BG256" s="172">
        <f t="shared" si="56"/>
        <v>0</v>
      </c>
      <c r="BH256" s="172">
        <f t="shared" si="57"/>
        <v>0</v>
      </c>
      <c r="BI256" s="172">
        <f t="shared" si="58"/>
        <v>0</v>
      </c>
      <c r="BJ256" s="14" t="s">
        <v>80</v>
      </c>
      <c r="BK256" s="172">
        <f t="shared" si="59"/>
        <v>0</v>
      </c>
      <c r="BL256" s="14" t="s">
        <v>211</v>
      </c>
      <c r="BM256" s="171" t="s">
        <v>559</v>
      </c>
    </row>
    <row r="257" spans="1:65" s="12" customFormat="1" ht="22.9" customHeight="1">
      <c r="B257" s="145"/>
      <c r="D257" s="146" t="s">
        <v>74</v>
      </c>
      <c r="E257" s="156" t="s">
        <v>560</v>
      </c>
      <c r="F257" s="156" t="s">
        <v>561</v>
      </c>
      <c r="I257" s="148"/>
      <c r="J257" s="157">
        <f>BK257</f>
        <v>0</v>
      </c>
      <c r="L257" s="145"/>
      <c r="M257" s="150"/>
      <c r="N257" s="151"/>
      <c r="O257" s="151"/>
      <c r="P257" s="152">
        <f>SUM(P258:P263)</f>
        <v>0</v>
      </c>
      <c r="Q257" s="151"/>
      <c r="R257" s="152">
        <f>SUM(R258:R263)</f>
        <v>2.3192613</v>
      </c>
      <c r="S257" s="151"/>
      <c r="T257" s="153">
        <f>SUM(T258:T263)</f>
        <v>0</v>
      </c>
      <c r="AR257" s="146" t="s">
        <v>84</v>
      </c>
      <c r="AT257" s="154" t="s">
        <v>74</v>
      </c>
      <c r="AU257" s="154" t="s">
        <v>80</v>
      </c>
      <c r="AY257" s="146" t="s">
        <v>148</v>
      </c>
      <c r="BK257" s="155">
        <f>SUM(BK258:BK263)</f>
        <v>0</v>
      </c>
    </row>
    <row r="258" spans="1:65" s="2" customFormat="1" ht="21.75" customHeight="1">
      <c r="A258" s="29"/>
      <c r="B258" s="158"/>
      <c r="C258" s="159" t="s">
        <v>562</v>
      </c>
      <c r="D258" s="159" t="s">
        <v>150</v>
      </c>
      <c r="E258" s="160" t="s">
        <v>563</v>
      </c>
      <c r="F258" s="161" t="s">
        <v>564</v>
      </c>
      <c r="G258" s="162" t="s">
        <v>153</v>
      </c>
      <c r="H258" s="163">
        <v>177.3</v>
      </c>
      <c r="I258" s="164"/>
      <c r="J258" s="165">
        <f t="shared" ref="J258:J263" si="60">ROUND(I258*H258,2)</f>
        <v>0</v>
      </c>
      <c r="K258" s="166"/>
      <c r="L258" s="30"/>
      <c r="M258" s="167" t="s">
        <v>1</v>
      </c>
      <c r="N258" s="168" t="s">
        <v>40</v>
      </c>
      <c r="O258" s="55"/>
      <c r="P258" s="169">
        <f t="shared" ref="P258:P263" si="61">O258*H258</f>
        <v>0</v>
      </c>
      <c r="Q258" s="169">
        <v>1.261E-2</v>
      </c>
      <c r="R258" s="169">
        <f t="shared" ref="R258:R263" si="62">Q258*H258</f>
        <v>2.2357529999999999</v>
      </c>
      <c r="S258" s="169">
        <v>0</v>
      </c>
      <c r="T258" s="170">
        <f t="shared" ref="T258:T263" si="63"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1" t="s">
        <v>211</v>
      </c>
      <c r="AT258" s="171" t="s">
        <v>150</v>
      </c>
      <c r="AU258" s="171" t="s">
        <v>84</v>
      </c>
      <c r="AY258" s="14" t="s">
        <v>148</v>
      </c>
      <c r="BE258" s="172">
        <f t="shared" ref="BE258:BE263" si="64">IF(N258="základní",J258,0)</f>
        <v>0</v>
      </c>
      <c r="BF258" s="172">
        <f t="shared" ref="BF258:BF263" si="65">IF(N258="snížená",J258,0)</f>
        <v>0</v>
      </c>
      <c r="BG258" s="172">
        <f t="shared" ref="BG258:BG263" si="66">IF(N258="zákl. přenesená",J258,0)</f>
        <v>0</v>
      </c>
      <c r="BH258" s="172">
        <f t="shared" ref="BH258:BH263" si="67">IF(N258="sníž. přenesená",J258,0)</f>
        <v>0</v>
      </c>
      <c r="BI258" s="172">
        <f t="shared" ref="BI258:BI263" si="68">IF(N258="nulová",J258,0)</f>
        <v>0</v>
      </c>
      <c r="BJ258" s="14" t="s">
        <v>80</v>
      </c>
      <c r="BK258" s="172">
        <f t="shared" ref="BK258:BK263" si="69">ROUND(I258*H258,2)</f>
        <v>0</v>
      </c>
      <c r="BL258" s="14" t="s">
        <v>211</v>
      </c>
      <c r="BM258" s="171" t="s">
        <v>565</v>
      </c>
    </row>
    <row r="259" spans="1:65" s="2" customFormat="1" ht="16.5" customHeight="1">
      <c r="A259" s="29"/>
      <c r="B259" s="158"/>
      <c r="C259" s="159" t="s">
        <v>566</v>
      </c>
      <c r="D259" s="159" t="s">
        <v>150</v>
      </c>
      <c r="E259" s="160" t="s">
        <v>567</v>
      </c>
      <c r="F259" s="161" t="s">
        <v>568</v>
      </c>
      <c r="G259" s="162" t="s">
        <v>153</v>
      </c>
      <c r="H259" s="163">
        <v>177.3</v>
      </c>
      <c r="I259" s="164"/>
      <c r="J259" s="165">
        <f t="shared" si="60"/>
        <v>0</v>
      </c>
      <c r="K259" s="166"/>
      <c r="L259" s="30"/>
      <c r="M259" s="167" t="s">
        <v>1</v>
      </c>
      <c r="N259" s="168" t="s">
        <v>40</v>
      </c>
      <c r="O259" s="55"/>
      <c r="P259" s="169">
        <f t="shared" si="61"/>
        <v>0</v>
      </c>
      <c r="Q259" s="169">
        <v>1E-4</v>
      </c>
      <c r="R259" s="169">
        <f t="shared" si="62"/>
        <v>1.7730000000000003E-2</v>
      </c>
      <c r="S259" s="169">
        <v>0</v>
      </c>
      <c r="T259" s="170">
        <f t="shared" si="6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1" t="s">
        <v>211</v>
      </c>
      <c r="AT259" s="171" t="s">
        <v>150</v>
      </c>
      <c r="AU259" s="171" t="s">
        <v>84</v>
      </c>
      <c r="AY259" s="14" t="s">
        <v>148</v>
      </c>
      <c r="BE259" s="172">
        <f t="shared" si="64"/>
        <v>0</v>
      </c>
      <c r="BF259" s="172">
        <f t="shared" si="65"/>
        <v>0</v>
      </c>
      <c r="BG259" s="172">
        <f t="shared" si="66"/>
        <v>0</v>
      </c>
      <c r="BH259" s="172">
        <f t="shared" si="67"/>
        <v>0</v>
      </c>
      <c r="BI259" s="172">
        <f t="shared" si="68"/>
        <v>0</v>
      </c>
      <c r="BJ259" s="14" t="s">
        <v>80</v>
      </c>
      <c r="BK259" s="172">
        <f t="shared" si="69"/>
        <v>0</v>
      </c>
      <c r="BL259" s="14" t="s">
        <v>211</v>
      </c>
      <c r="BM259" s="171" t="s">
        <v>569</v>
      </c>
    </row>
    <row r="260" spans="1:65" s="2" customFormat="1" ht="16.5" customHeight="1">
      <c r="A260" s="29"/>
      <c r="B260" s="158"/>
      <c r="C260" s="159" t="s">
        <v>570</v>
      </c>
      <c r="D260" s="159" t="s">
        <v>150</v>
      </c>
      <c r="E260" s="160" t="s">
        <v>571</v>
      </c>
      <c r="F260" s="161" t="s">
        <v>572</v>
      </c>
      <c r="G260" s="162" t="s">
        <v>153</v>
      </c>
      <c r="H260" s="163">
        <v>177.3</v>
      </c>
      <c r="I260" s="164"/>
      <c r="J260" s="165">
        <f t="shared" si="60"/>
        <v>0</v>
      </c>
      <c r="K260" s="166"/>
      <c r="L260" s="30"/>
      <c r="M260" s="167" t="s">
        <v>1</v>
      </c>
      <c r="N260" s="168" t="s">
        <v>40</v>
      </c>
      <c r="O260" s="55"/>
      <c r="P260" s="169">
        <f t="shared" si="61"/>
        <v>0</v>
      </c>
      <c r="Q260" s="169">
        <v>0</v>
      </c>
      <c r="R260" s="169">
        <f t="shared" si="62"/>
        <v>0</v>
      </c>
      <c r="S260" s="169">
        <v>0</v>
      </c>
      <c r="T260" s="170">
        <f t="shared" si="6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1" t="s">
        <v>211</v>
      </c>
      <c r="AT260" s="171" t="s">
        <v>150</v>
      </c>
      <c r="AU260" s="171" t="s">
        <v>84</v>
      </c>
      <c r="AY260" s="14" t="s">
        <v>148</v>
      </c>
      <c r="BE260" s="172">
        <f t="shared" si="64"/>
        <v>0</v>
      </c>
      <c r="BF260" s="172">
        <f t="shared" si="65"/>
        <v>0</v>
      </c>
      <c r="BG260" s="172">
        <f t="shared" si="66"/>
        <v>0</v>
      </c>
      <c r="BH260" s="172">
        <f t="shared" si="67"/>
        <v>0</v>
      </c>
      <c r="BI260" s="172">
        <f t="shared" si="68"/>
        <v>0</v>
      </c>
      <c r="BJ260" s="14" t="s">
        <v>80</v>
      </c>
      <c r="BK260" s="172">
        <f t="shared" si="69"/>
        <v>0</v>
      </c>
      <c r="BL260" s="14" t="s">
        <v>211</v>
      </c>
      <c r="BM260" s="171" t="s">
        <v>573</v>
      </c>
    </row>
    <row r="261" spans="1:65" s="2" customFormat="1" ht="21.75" customHeight="1">
      <c r="A261" s="29"/>
      <c r="B261" s="158"/>
      <c r="C261" s="173" t="s">
        <v>574</v>
      </c>
      <c r="D261" s="173" t="s">
        <v>372</v>
      </c>
      <c r="E261" s="174" t="s">
        <v>575</v>
      </c>
      <c r="F261" s="175" t="s">
        <v>576</v>
      </c>
      <c r="G261" s="176" t="s">
        <v>153</v>
      </c>
      <c r="H261" s="177">
        <v>195.03</v>
      </c>
      <c r="I261" s="178"/>
      <c r="J261" s="179">
        <f t="shared" si="60"/>
        <v>0</v>
      </c>
      <c r="K261" s="180"/>
      <c r="L261" s="181"/>
      <c r="M261" s="182" t="s">
        <v>1</v>
      </c>
      <c r="N261" s="183" t="s">
        <v>40</v>
      </c>
      <c r="O261" s="55"/>
      <c r="P261" s="169">
        <f t="shared" si="61"/>
        <v>0</v>
      </c>
      <c r="Q261" s="169">
        <v>1.1E-4</v>
      </c>
      <c r="R261" s="169">
        <f t="shared" si="62"/>
        <v>2.1453300000000002E-2</v>
      </c>
      <c r="S261" s="169">
        <v>0</v>
      </c>
      <c r="T261" s="170">
        <f t="shared" si="6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1" t="s">
        <v>275</v>
      </c>
      <c r="AT261" s="171" t="s">
        <v>372</v>
      </c>
      <c r="AU261" s="171" t="s">
        <v>84</v>
      </c>
      <c r="AY261" s="14" t="s">
        <v>148</v>
      </c>
      <c r="BE261" s="172">
        <f t="shared" si="64"/>
        <v>0</v>
      </c>
      <c r="BF261" s="172">
        <f t="shared" si="65"/>
        <v>0</v>
      </c>
      <c r="BG261" s="172">
        <f t="shared" si="66"/>
        <v>0</v>
      </c>
      <c r="BH261" s="172">
        <f t="shared" si="67"/>
        <v>0</v>
      </c>
      <c r="BI261" s="172">
        <f t="shared" si="68"/>
        <v>0</v>
      </c>
      <c r="BJ261" s="14" t="s">
        <v>80</v>
      </c>
      <c r="BK261" s="172">
        <f t="shared" si="69"/>
        <v>0</v>
      </c>
      <c r="BL261" s="14" t="s">
        <v>211</v>
      </c>
      <c r="BM261" s="171" t="s">
        <v>577</v>
      </c>
    </row>
    <row r="262" spans="1:65" s="2" customFormat="1" ht="16.5" customHeight="1">
      <c r="A262" s="29"/>
      <c r="B262" s="158"/>
      <c r="C262" s="159" t="s">
        <v>578</v>
      </c>
      <c r="D262" s="159" t="s">
        <v>150</v>
      </c>
      <c r="E262" s="160" t="s">
        <v>579</v>
      </c>
      <c r="F262" s="161" t="s">
        <v>580</v>
      </c>
      <c r="G262" s="162" t="s">
        <v>153</v>
      </c>
      <c r="H262" s="163">
        <v>177.3</v>
      </c>
      <c r="I262" s="164"/>
      <c r="J262" s="165">
        <f t="shared" si="60"/>
        <v>0</v>
      </c>
      <c r="K262" s="166"/>
      <c r="L262" s="30"/>
      <c r="M262" s="167" t="s">
        <v>1</v>
      </c>
      <c r="N262" s="168" t="s">
        <v>40</v>
      </c>
      <c r="O262" s="55"/>
      <c r="P262" s="169">
        <f t="shared" si="61"/>
        <v>0</v>
      </c>
      <c r="Q262" s="169">
        <v>2.5000000000000001E-4</v>
      </c>
      <c r="R262" s="169">
        <f t="shared" si="62"/>
        <v>4.4325000000000003E-2</v>
      </c>
      <c r="S262" s="169">
        <v>0</v>
      </c>
      <c r="T262" s="170">
        <f t="shared" si="6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1" t="s">
        <v>211</v>
      </c>
      <c r="AT262" s="171" t="s">
        <v>150</v>
      </c>
      <c r="AU262" s="171" t="s">
        <v>84</v>
      </c>
      <c r="AY262" s="14" t="s">
        <v>148</v>
      </c>
      <c r="BE262" s="172">
        <f t="shared" si="64"/>
        <v>0</v>
      </c>
      <c r="BF262" s="172">
        <f t="shared" si="65"/>
        <v>0</v>
      </c>
      <c r="BG262" s="172">
        <f t="shared" si="66"/>
        <v>0</v>
      </c>
      <c r="BH262" s="172">
        <f t="shared" si="67"/>
        <v>0</v>
      </c>
      <c r="BI262" s="172">
        <f t="shared" si="68"/>
        <v>0</v>
      </c>
      <c r="BJ262" s="14" t="s">
        <v>80</v>
      </c>
      <c r="BK262" s="172">
        <f t="shared" si="69"/>
        <v>0</v>
      </c>
      <c r="BL262" s="14" t="s">
        <v>211</v>
      </c>
      <c r="BM262" s="171" t="s">
        <v>581</v>
      </c>
    </row>
    <row r="263" spans="1:65" s="2" customFormat="1" ht="21.75" customHeight="1">
      <c r="A263" s="29"/>
      <c r="B263" s="158"/>
      <c r="C263" s="159" t="s">
        <v>582</v>
      </c>
      <c r="D263" s="159" t="s">
        <v>150</v>
      </c>
      <c r="E263" s="160" t="s">
        <v>583</v>
      </c>
      <c r="F263" s="161" t="s">
        <v>584</v>
      </c>
      <c r="G263" s="162" t="s">
        <v>387</v>
      </c>
      <c r="H263" s="184"/>
      <c r="I263" s="164"/>
      <c r="J263" s="165">
        <f t="shared" si="60"/>
        <v>0</v>
      </c>
      <c r="K263" s="166"/>
      <c r="L263" s="30"/>
      <c r="M263" s="167" t="s">
        <v>1</v>
      </c>
      <c r="N263" s="168" t="s">
        <v>40</v>
      </c>
      <c r="O263" s="55"/>
      <c r="P263" s="169">
        <f t="shared" si="61"/>
        <v>0</v>
      </c>
      <c r="Q263" s="169">
        <v>0</v>
      </c>
      <c r="R263" s="169">
        <f t="shared" si="62"/>
        <v>0</v>
      </c>
      <c r="S263" s="169">
        <v>0</v>
      </c>
      <c r="T263" s="170">
        <f t="shared" si="6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71" t="s">
        <v>211</v>
      </c>
      <c r="AT263" s="171" t="s">
        <v>150</v>
      </c>
      <c r="AU263" s="171" t="s">
        <v>84</v>
      </c>
      <c r="AY263" s="14" t="s">
        <v>148</v>
      </c>
      <c r="BE263" s="172">
        <f t="shared" si="64"/>
        <v>0</v>
      </c>
      <c r="BF263" s="172">
        <f t="shared" si="65"/>
        <v>0</v>
      </c>
      <c r="BG263" s="172">
        <f t="shared" si="66"/>
        <v>0</v>
      </c>
      <c r="BH263" s="172">
        <f t="shared" si="67"/>
        <v>0</v>
      </c>
      <c r="BI263" s="172">
        <f t="shared" si="68"/>
        <v>0</v>
      </c>
      <c r="BJ263" s="14" t="s">
        <v>80</v>
      </c>
      <c r="BK263" s="172">
        <f t="shared" si="69"/>
        <v>0</v>
      </c>
      <c r="BL263" s="14" t="s">
        <v>211</v>
      </c>
      <c r="BM263" s="171" t="s">
        <v>585</v>
      </c>
    </row>
    <row r="264" spans="1:65" s="12" customFormat="1" ht="22.9" customHeight="1">
      <c r="B264" s="145"/>
      <c r="D264" s="146" t="s">
        <v>74</v>
      </c>
      <c r="E264" s="156" t="s">
        <v>586</v>
      </c>
      <c r="F264" s="156" t="s">
        <v>587</v>
      </c>
      <c r="I264" s="148"/>
      <c r="J264" s="157">
        <f>BK264</f>
        <v>0</v>
      </c>
      <c r="L264" s="145"/>
      <c r="M264" s="150"/>
      <c r="N264" s="151"/>
      <c r="O264" s="151"/>
      <c r="P264" s="152">
        <f>SUM(P265:P270)</f>
        <v>0</v>
      </c>
      <c r="Q264" s="151"/>
      <c r="R264" s="152">
        <f>SUM(R265:R270)</f>
        <v>2.020594</v>
      </c>
      <c r="S264" s="151"/>
      <c r="T264" s="153">
        <f>SUM(T265:T270)</f>
        <v>0</v>
      </c>
      <c r="AR264" s="146" t="s">
        <v>84</v>
      </c>
      <c r="AT264" s="154" t="s">
        <v>74</v>
      </c>
      <c r="AU264" s="154" t="s">
        <v>80</v>
      </c>
      <c r="AY264" s="146" t="s">
        <v>148</v>
      </c>
      <c r="BK264" s="155">
        <f>SUM(BK265:BK270)</f>
        <v>0</v>
      </c>
    </row>
    <row r="265" spans="1:65" s="2" customFormat="1" ht="21.75" customHeight="1">
      <c r="A265" s="29"/>
      <c r="B265" s="158"/>
      <c r="C265" s="159" t="s">
        <v>588</v>
      </c>
      <c r="D265" s="159" t="s">
        <v>150</v>
      </c>
      <c r="E265" s="160" t="s">
        <v>589</v>
      </c>
      <c r="F265" s="161" t="s">
        <v>590</v>
      </c>
      <c r="G265" s="162" t="s">
        <v>153</v>
      </c>
      <c r="H265" s="163">
        <v>241</v>
      </c>
      <c r="I265" s="164"/>
      <c r="J265" s="165">
        <f t="shared" ref="J265:J270" si="70">ROUND(I265*H265,2)</f>
        <v>0</v>
      </c>
      <c r="K265" s="166"/>
      <c r="L265" s="30"/>
      <c r="M265" s="167" t="s">
        <v>1</v>
      </c>
      <c r="N265" s="168" t="s">
        <v>40</v>
      </c>
      <c r="O265" s="55"/>
      <c r="P265" s="169">
        <f t="shared" ref="P265:P270" si="71">O265*H265</f>
        <v>0</v>
      </c>
      <c r="Q265" s="169">
        <v>7.2399999999999999E-3</v>
      </c>
      <c r="R265" s="169">
        <f t="shared" ref="R265:R270" si="72">Q265*H265</f>
        <v>1.7448399999999999</v>
      </c>
      <c r="S265" s="169">
        <v>0</v>
      </c>
      <c r="T265" s="170">
        <f t="shared" ref="T265:T270" si="73"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1" t="s">
        <v>211</v>
      </c>
      <c r="AT265" s="171" t="s">
        <v>150</v>
      </c>
      <c r="AU265" s="171" t="s">
        <v>84</v>
      </c>
      <c r="AY265" s="14" t="s">
        <v>148</v>
      </c>
      <c r="BE265" s="172">
        <f t="shared" ref="BE265:BE270" si="74">IF(N265="základní",J265,0)</f>
        <v>0</v>
      </c>
      <c r="BF265" s="172">
        <f t="shared" ref="BF265:BF270" si="75">IF(N265="snížená",J265,0)</f>
        <v>0</v>
      </c>
      <c r="BG265" s="172">
        <f t="shared" ref="BG265:BG270" si="76">IF(N265="zákl. přenesená",J265,0)</f>
        <v>0</v>
      </c>
      <c r="BH265" s="172">
        <f t="shared" ref="BH265:BH270" si="77">IF(N265="sníž. přenesená",J265,0)</f>
        <v>0</v>
      </c>
      <c r="BI265" s="172">
        <f t="shared" ref="BI265:BI270" si="78">IF(N265="nulová",J265,0)</f>
        <v>0</v>
      </c>
      <c r="BJ265" s="14" t="s">
        <v>80</v>
      </c>
      <c r="BK265" s="172">
        <f t="shared" ref="BK265:BK270" si="79">ROUND(I265*H265,2)</f>
        <v>0</v>
      </c>
      <c r="BL265" s="14" t="s">
        <v>211</v>
      </c>
      <c r="BM265" s="171" t="s">
        <v>591</v>
      </c>
    </row>
    <row r="266" spans="1:65" s="2" customFormat="1" ht="21.75" customHeight="1">
      <c r="A266" s="29"/>
      <c r="B266" s="158"/>
      <c r="C266" s="159" t="s">
        <v>592</v>
      </c>
      <c r="D266" s="159" t="s">
        <v>150</v>
      </c>
      <c r="E266" s="160" t="s">
        <v>593</v>
      </c>
      <c r="F266" s="161" t="s">
        <v>594</v>
      </c>
      <c r="G266" s="162" t="s">
        <v>157</v>
      </c>
      <c r="H266" s="163">
        <v>26</v>
      </c>
      <c r="I266" s="164"/>
      <c r="J266" s="165">
        <f t="shared" si="70"/>
        <v>0</v>
      </c>
      <c r="K266" s="166"/>
      <c r="L266" s="30"/>
      <c r="M266" s="167" t="s">
        <v>1</v>
      </c>
      <c r="N266" s="168" t="s">
        <v>40</v>
      </c>
      <c r="O266" s="55"/>
      <c r="P266" s="169">
        <f t="shared" si="71"/>
        <v>0</v>
      </c>
      <c r="Q266" s="169">
        <v>3.5200000000000001E-3</v>
      </c>
      <c r="R266" s="169">
        <f t="shared" si="72"/>
        <v>9.1520000000000004E-2</v>
      </c>
      <c r="S266" s="169">
        <v>0</v>
      </c>
      <c r="T266" s="170">
        <f t="shared" si="7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1" t="s">
        <v>211</v>
      </c>
      <c r="AT266" s="171" t="s">
        <v>150</v>
      </c>
      <c r="AU266" s="171" t="s">
        <v>84</v>
      </c>
      <c r="AY266" s="14" t="s">
        <v>148</v>
      </c>
      <c r="BE266" s="172">
        <f t="shared" si="74"/>
        <v>0</v>
      </c>
      <c r="BF266" s="172">
        <f t="shared" si="75"/>
        <v>0</v>
      </c>
      <c r="BG266" s="172">
        <f t="shared" si="76"/>
        <v>0</v>
      </c>
      <c r="BH266" s="172">
        <f t="shared" si="77"/>
        <v>0</v>
      </c>
      <c r="BI266" s="172">
        <f t="shared" si="78"/>
        <v>0</v>
      </c>
      <c r="BJ266" s="14" t="s">
        <v>80</v>
      </c>
      <c r="BK266" s="172">
        <f t="shared" si="79"/>
        <v>0</v>
      </c>
      <c r="BL266" s="14" t="s">
        <v>211</v>
      </c>
      <c r="BM266" s="171" t="s">
        <v>595</v>
      </c>
    </row>
    <row r="267" spans="1:65" s="2" customFormat="1" ht="21.75" customHeight="1">
      <c r="A267" s="29"/>
      <c r="B267" s="158"/>
      <c r="C267" s="159" t="s">
        <v>596</v>
      </c>
      <c r="D267" s="159" t="s">
        <v>150</v>
      </c>
      <c r="E267" s="160" t="s">
        <v>597</v>
      </c>
      <c r="F267" s="161" t="s">
        <v>598</v>
      </c>
      <c r="G267" s="162" t="s">
        <v>157</v>
      </c>
      <c r="H267" s="163">
        <v>48.6</v>
      </c>
      <c r="I267" s="164"/>
      <c r="J267" s="165">
        <f t="shared" si="70"/>
        <v>0</v>
      </c>
      <c r="K267" s="166"/>
      <c r="L267" s="30"/>
      <c r="M267" s="167" t="s">
        <v>1</v>
      </c>
      <c r="N267" s="168" t="s">
        <v>40</v>
      </c>
      <c r="O267" s="55"/>
      <c r="P267" s="169">
        <f t="shared" si="71"/>
        <v>0</v>
      </c>
      <c r="Q267" s="169">
        <v>1.74E-3</v>
      </c>
      <c r="R267" s="169">
        <f t="shared" si="72"/>
        <v>8.4564E-2</v>
      </c>
      <c r="S267" s="169">
        <v>0</v>
      </c>
      <c r="T267" s="170">
        <f t="shared" si="7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1" t="s">
        <v>211</v>
      </c>
      <c r="AT267" s="171" t="s">
        <v>150</v>
      </c>
      <c r="AU267" s="171" t="s">
        <v>84</v>
      </c>
      <c r="AY267" s="14" t="s">
        <v>148</v>
      </c>
      <c r="BE267" s="172">
        <f t="shared" si="74"/>
        <v>0</v>
      </c>
      <c r="BF267" s="172">
        <f t="shared" si="75"/>
        <v>0</v>
      </c>
      <c r="BG267" s="172">
        <f t="shared" si="76"/>
        <v>0</v>
      </c>
      <c r="BH267" s="172">
        <f t="shared" si="77"/>
        <v>0</v>
      </c>
      <c r="BI267" s="172">
        <f t="shared" si="78"/>
        <v>0</v>
      </c>
      <c r="BJ267" s="14" t="s">
        <v>80</v>
      </c>
      <c r="BK267" s="172">
        <f t="shared" si="79"/>
        <v>0</v>
      </c>
      <c r="BL267" s="14" t="s">
        <v>211</v>
      </c>
      <c r="BM267" s="171" t="s">
        <v>599</v>
      </c>
    </row>
    <row r="268" spans="1:65" s="2" customFormat="1" ht="21.75" customHeight="1">
      <c r="A268" s="29"/>
      <c r="B268" s="158"/>
      <c r="C268" s="159" t="s">
        <v>600</v>
      </c>
      <c r="D268" s="159" t="s">
        <v>150</v>
      </c>
      <c r="E268" s="160" t="s">
        <v>601</v>
      </c>
      <c r="F268" s="161" t="s">
        <v>602</v>
      </c>
      <c r="G268" s="162" t="s">
        <v>428</v>
      </c>
      <c r="H268" s="163">
        <v>4</v>
      </c>
      <c r="I268" s="164"/>
      <c r="J268" s="165">
        <f t="shared" si="70"/>
        <v>0</v>
      </c>
      <c r="K268" s="166"/>
      <c r="L268" s="30"/>
      <c r="M268" s="167" t="s">
        <v>1</v>
      </c>
      <c r="N268" s="168" t="s">
        <v>40</v>
      </c>
      <c r="O268" s="55"/>
      <c r="P268" s="169">
        <f t="shared" si="71"/>
        <v>0</v>
      </c>
      <c r="Q268" s="169">
        <v>2.5000000000000001E-4</v>
      </c>
      <c r="R268" s="169">
        <f t="shared" si="72"/>
        <v>1E-3</v>
      </c>
      <c r="S268" s="169">
        <v>0</v>
      </c>
      <c r="T268" s="170">
        <f t="shared" si="7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1" t="s">
        <v>211</v>
      </c>
      <c r="AT268" s="171" t="s">
        <v>150</v>
      </c>
      <c r="AU268" s="171" t="s">
        <v>84</v>
      </c>
      <c r="AY268" s="14" t="s">
        <v>148</v>
      </c>
      <c r="BE268" s="172">
        <f t="shared" si="74"/>
        <v>0</v>
      </c>
      <c r="BF268" s="172">
        <f t="shared" si="75"/>
        <v>0</v>
      </c>
      <c r="BG268" s="172">
        <f t="shared" si="76"/>
        <v>0</v>
      </c>
      <c r="BH268" s="172">
        <f t="shared" si="77"/>
        <v>0</v>
      </c>
      <c r="BI268" s="172">
        <f t="shared" si="78"/>
        <v>0</v>
      </c>
      <c r="BJ268" s="14" t="s">
        <v>80</v>
      </c>
      <c r="BK268" s="172">
        <f t="shared" si="79"/>
        <v>0</v>
      </c>
      <c r="BL268" s="14" t="s">
        <v>211</v>
      </c>
      <c r="BM268" s="171" t="s">
        <v>603</v>
      </c>
    </row>
    <row r="269" spans="1:65" s="2" customFormat="1" ht="21.75" customHeight="1">
      <c r="A269" s="29"/>
      <c r="B269" s="158"/>
      <c r="C269" s="159" t="s">
        <v>604</v>
      </c>
      <c r="D269" s="159" t="s">
        <v>150</v>
      </c>
      <c r="E269" s="160" t="s">
        <v>605</v>
      </c>
      <c r="F269" s="161" t="s">
        <v>606</v>
      </c>
      <c r="G269" s="162" t="s">
        <v>157</v>
      </c>
      <c r="H269" s="163">
        <v>34.5</v>
      </c>
      <c r="I269" s="164"/>
      <c r="J269" s="165">
        <f t="shared" si="70"/>
        <v>0</v>
      </c>
      <c r="K269" s="166"/>
      <c r="L269" s="30"/>
      <c r="M269" s="167" t="s">
        <v>1</v>
      </c>
      <c r="N269" s="168" t="s">
        <v>40</v>
      </c>
      <c r="O269" s="55"/>
      <c r="P269" s="169">
        <f t="shared" si="71"/>
        <v>0</v>
      </c>
      <c r="Q269" s="169">
        <v>2.8600000000000001E-3</v>
      </c>
      <c r="R269" s="169">
        <f t="shared" si="72"/>
        <v>9.8670000000000008E-2</v>
      </c>
      <c r="S269" s="169">
        <v>0</v>
      </c>
      <c r="T269" s="170">
        <f t="shared" si="7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1" t="s">
        <v>211</v>
      </c>
      <c r="AT269" s="171" t="s">
        <v>150</v>
      </c>
      <c r="AU269" s="171" t="s">
        <v>84</v>
      </c>
      <c r="AY269" s="14" t="s">
        <v>148</v>
      </c>
      <c r="BE269" s="172">
        <f t="shared" si="74"/>
        <v>0</v>
      </c>
      <c r="BF269" s="172">
        <f t="shared" si="75"/>
        <v>0</v>
      </c>
      <c r="BG269" s="172">
        <f t="shared" si="76"/>
        <v>0</v>
      </c>
      <c r="BH269" s="172">
        <f t="shared" si="77"/>
        <v>0</v>
      </c>
      <c r="BI269" s="172">
        <f t="shared" si="78"/>
        <v>0</v>
      </c>
      <c r="BJ269" s="14" t="s">
        <v>80</v>
      </c>
      <c r="BK269" s="172">
        <f t="shared" si="79"/>
        <v>0</v>
      </c>
      <c r="BL269" s="14" t="s">
        <v>211</v>
      </c>
      <c r="BM269" s="171" t="s">
        <v>607</v>
      </c>
    </row>
    <row r="270" spans="1:65" s="2" customFormat="1" ht="21.75" customHeight="1">
      <c r="A270" s="29"/>
      <c r="B270" s="158"/>
      <c r="C270" s="159" t="s">
        <v>608</v>
      </c>
      <c r="D270" s="159" t="s">
        <v>150</v>
      </c>
      <c r="E270" s="160" t="s">
        <v>609</v>
      </c>
      <c r="F270" s="161" t="s">
        <v>610</v>
      </c>
      <c r="G270" s="162" t="s">
        <v>387</v>
      </c>
      <c r="H270" s="184"/>
      <c r="I270" s="164"/>
      <c r="J270" s="165">
        <f t="shared" si="70"/>
        <v>0</v>
      </c>
      <c r="K270" s="166"/>
      <c r="L270" s="30"/>
      <c r="M270" s="167" t="s">
        <v>1</v>
      </c>
      <c r="N270" s="168" t="s">
        <v>40</v>
      </c>
      <c r="O270" s="55"/>
      <c r="P270" s="169">
        <f t="shared" si="71"/>
        <v>0</v>
      </c>
      <c r="Q270" s="169">
        <v>0</v>
      </c>
      <c r="R270" s="169">
        <f t="shared" si="72"/>
        <v>0</v>
      </c>
      <c r="S270" s="169">
        <v>0</v>
      </c>
      <c r="T270" s="170">
        <f t="shared" si="7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1" t="s">
        <v>211</v>
      </c>
      <c r="AT270" s="171" t="s">
        <v>150</v>
      </c>
      <c r="AU270" s="171" t="s">
        <v>84</v>
      </c>
      <c r="AY270" s="14" t="s">
        <v>148</v>
      </c>
      <c r="BE270" s="172">
        <f t="shared" si="74"/>
        <v>0</v>
      </c>
      <c r="BF270" s="172">
        <f t="shared" si="75"/>
        <v>0</v>
      </c>
      <c r="BG270" s="172">
        <f t="shared" si="76"/>
        <v>0</v>
      </c>
      <c r="BH270" s="172">
        <f t="shared" si="77"/>
        <v>0</v>
      </c>
      <c r="BI270" s="172">
        <f t="shared" si="78"/>
        <v>0</v>
      </c>
      <c r="BJ270" s="14" t="s">
        <v>80</v>
      </c>
      <c r="BK270" s="172">
        <f t="shared" si="79"/>
        <v>0</v>
      </c>
      <c r="BL270" s="14" t="s">
        <v>211</v>
      </c>
      <c r="BM270" s="171" t="s">
        <v>611</v>
      </c>
    </row>
    <row r="271" spans="1:65" s="12" customFormat="1" ht="22.9" customHeight="1">
      <c r="B271" s="145"/>
      <c r="D271" s="146" t="s">
        <v>74</v>
      </c>
      <c r="E271" s="156" t="s">
        <v>612</v>
      </c>
      <c r="F271" s="156" t="s">
        <v>613</v>
      </c>
      <c r="I271" s="148"/>
      <c r="J271" s="157">
        <f>BK271</f>
        <v>0</v>
      </c>
      <c r="L271" s="145"/>
      <c r="M271" s="150"/>
      <c r="N271" s="151"/>
      <c r="O271" s="151"/>
      <c r="P271" s="152">
        <f>SUM(P272:P274)</f>
        <v>0</v>
      </c>
      <c r="Q271" s="151"/>
      <c r="R271" s="152">
        <f>SUM(R272:R274)</f>
        <v>3.8174400000000004E-2</v>
      </c>
      <c r="S271" s="151"/>
      <c r="T271" s="153">
        <f>SUM(T272:T274)</f>
        <v>3.6945299999999999</v>
      </c>
      <c r="AR271" s="146" t="s">
        <v>84</v>
      </c>
      <c r="AT271" s="154" t="s">
        <v>74</v>
      </c>
      <c r="AU271" s="154" t="s">
        <v>80</v>
      </c>
      <c r="AY271" s="146" t="s">
        <v>148</v>
      </c>
      <c r="BK271" s="155">
        <f>SUM(BK272:BK274)</f>
        <v>0</v>
      </c>
    </row>
    <row r="272" spans="1:65" s="2" customFormat="1" ht="21.75" customHeight="1">
      <c r="A272" s="29"/>
      <c r="B272" s="158"/>
      <c r="C272" s="159" t="s">
        <v>614</v>
      </c>
      <c r="D272" s="159" t="s">
        <v>150</v>
      </c>
      <c r="E272" s="160" t="s">
        <v>615</v>
      </c>
      <c r="F272" s="161" t="s">
        <v>616</v>
      </c>
      <c r="G272" s="162" t="s">
        <v>153</v>
      </c>
      <c r="H272" s="163">
        <v>241</v>
      </c>
      <c r="I272" s="164"/>
      <c r="J272" s="165">
        <f>ROUND(I272*H272,2)</f>
        <v>0</v>
      </c>
      <c r="K272" s="166"/>
      <c r="L272" s="30"/>
      <c r="M272" s="167" t="s">
        <v>1</v>
      </c>
      <c r="N272" s="168" t="s">
        <v>40</v>
      </c>
      <c r="O272" s="55"/>
      <c r="P272" s="169">
        <f>O272*H272</f>
        <v>0</v>
      </c>
      <c r="Q272" s="169">
        <v>0</v>
      </c>
      <c r="R272" s="169">
        <f>Q272*H272</f>
        <v>0</v>
      </c>
      <c r="S272" s="169">
        <v>1.533E-2</v>
      </c>
      <c r="T272" s="170">
        <f>S272*H272</f>
        <v>3.6945299999999999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1" t="s">
        <v>211</v>
      </c>
      <c r="AT272" s="171" t="s">
        <v>150</v>
      </c>
      <c r="AU272" s="171" t="s">
        <v>84</v>
      </c>
      <c r="AY272" s="14" t="s">
        <v>148</v>
      </c>
      <c r="BE272" s="172">
        <f>IF(N272="základní",J272,0)</f>
        <v>0</v>
      </c>
      <c r="BF272" s="172">
        <f>IF(N272="snížená",J272,0)</f>
        <v>0</v>
      </c>
      <c r="BG272" s="172">
        <f>IF(N272="zákl. přenesená",J272,0)</f>
        <v>0</v>
      </c>
      <c r="BH272" s="172">
        <f>IF(N272="sníž. přenesená",J272,0)</f>
        <v>0</v>
      </c>
      <c r="BI272" s="172">
        <f>IF(N272="nulová",J272,0)</f>
        <v>0</v>
      </c>
      <c r="BJ272" s="14" t="s">
        <v>80</v>
      </c>
      <c r="BK272" s="172">
        <f>ROUND(I272*H272,2)</f>
        <v>0</v>
      </c>
      <c r="BL272" s="14" t="s">
        <v>211</v>
      </c>
      <c r="BM272" s="171" t="s">
        <v>617</v>
      </c>
    </row>
    <row r="273" spans="1:65" s="2" customFormat="1" ht="33" customHeight="1">
      <c r="A273" s="29"/>
      <c r="B273" s="158"/>
      <c r="C273" s="159" t="s">
        <v>618</v>
      </c>
      <c r="D273" s="159" t="s">
        <v>150</v>
      </c>
      <c r="E273" s="160" t="s">
        <v>619</v>
      </c>
      <c r="F273" s="161" t="s">
        <v>620</v>
      </c>
      <c r="G273" s="162" t="s">
        <v>153</v>
      </c>
      <c r="H273" s="163">
        <v>289.2</v>
      </c>
      <c r="I273" s="164"/>
      <c r="J273" s="165">
        <f>ROUND(I273*H273,2)</f>
        <v>0</v>
      </c>
      <c r="K273" s="166"/>
      <c r="L273" s="30"/>
      <c r="M273" s="167" t="s">
        <v>1</v>
      </c>
      <c r="N273" s="168" t="s">
        <v>40</v>
      </c>
      <c r="O273" s="55"/>
      <c r="P273" s="169">
        <f>O273*H273</f>
        <v>0</v>
      </c>
      <c r="Q273" s="169">
        <v>0</v>
      </c>
      <c r="R273" s="169">
        <f>Q273*H273</f>
        <v>0</v>
      </c>
      <c r="S273" s="169">
        <v>0</v>
      </c>
      <c r="T273" s="170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71" t="s">
        <v>211</v>
      </c>
      <c r="AT273" s="171" t="s">
        <v>150</v>
      </c>
      <c r="AU273" s="171" t="s">
        <v>84</v>
      </c>
      <c r="AY273" s="14" t="s">
        <v>148</v>
      </c>
      <c r="BE273" s="172">
        <f>IF(N273="základní",J273,0)</f>
        <v>0</v>
      </c>
      <c r="BF273" s="172">
        <f>IF(N273="snížená",J273,0)</f>
        <v>0</v>
      </c>
      <c r="BG273" s="172">
        <f>IF(N273="zákl. přenesená",J273,0)</f>
        <v>0</v>
      </c>
      <c r="BH273" s="172">
        <f>IF(N273="sníž. přenesená",J273,0)</f>
        <v>0</v>
      </c>
      <c r="BI273" s="172">
        <f>IF(N273="nulová",J273,0)</f>
        <v>0</v>
      </c>
      <c r="BJ273" s="14" t="s">
        <v>80</v>
      </c>
      <c r="BK273" s="172">
        <f>ROUND(I273*H273,2)</f>
        <v>0</v>
      </c>
      <c r="BL273" s="14" t="s">
        <v>211</v>
      </c>
      <c r="BM273" s="171" t="s">
        <v>621</v>
      </c>
    </row>
    <row r="274" spans="1:65" s="2" customFormat="1" ht="33" customHeight="1">
      <c r="A274" s="29"/>
      <c r="B274" s="158"/>
      <c r="C274" s="173" t="s">
        <v>622</v>
      </c>
      <c r="D274" s="173" t="s">
        <v>372</v>
      </c>
      <c r="E274" s="174" t="s">
        <v>623</v>
      </c>
      <c r="F274" s="175" t="s">
        <v>624</v>
      </c>
      <c r="G274" s="176" t="s">
        <v>153</v>
      </c>
      <c r="H274" s="177">
        <v>318.12</v>
      </c>
      <c r="I274" s="178"/>
      <c r="J274" s="179">
        <f>ROUND(I274*H274,2)</f>
        <v>0</v>
      </c>
      <c r="K274" s="180"/>
      <c r="L274" s="181"/>
      <c r="M274" s="182" t="s">
        <v>1</v>
      </c>
      <c r="N274" s="183" t="s">
        <v>40</v>
      </c>
      <c r="O274" s="55"/>
      <c r="P274" s="169">
        <f>O274*H274</f>
        <v>0</v>
      </c>
      <c r="Q274" s="169">
        <v>1.2E-4</v>
      </c>
      <c r="R274" s="169">
        <f>Q274*H274</f>
        <v>3.8174400000000004E-2</v>
      </c>
      <c r="S274" s="169">
        <v>0</v>
      </c>
      <c r="T274" s="170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1" t="s">
        <v>275</v>
      </c>
      <c r="AT274" s="171" t="s">
        <v>372</v>
      </c>
      <c r="AU274" s="171" t="s">
        <v>84</v>
      </c>
      <c r="AY274" s="14" t="s">
        <v>148</v>
      </c>
      <c r="BE274" s="172">
        <f>IF(N274="základní",J274,0)</f>
        <v>0</v>
      </c>
      <c r="BF274" s="172">
        <f>IF(N274="snížená",J274,0)</f>
        <v>0</v>
      </c>
      <c r="BG274" s="172">
        <f>IF(N274="zákl. přenesená",J274,0)</f>
        <v>0</v>
      </c>
      <c r="BH274" s="172">
        <f>IF(N274="sníž. přenesená",J274,0)</f>
        <v>0</v>
      </c>
      <c r="BI274" s="172">
        <f>IF(N274="nulová",J274,0)</f>
        <v>0</v>
      </c>
      <c r="BJ274" s="14" t="s">
        <v>80</v>
      </c>
      <c r="BK274" s="172">
        <f>ROUND(I274*H274,2)</f>
        <v>0</v>
      </c>
      <c r="BL274" s="14" t="s">
        <v>211</v>
      </c>
      <c r="BM274" s="171" t="s">
        <v>625</v>
      </c>
    </row>
    <row r="275" spans="1:65" s="12" customFormat="1" ht="22.9" customHeight="1">
      <c r="B275" s="145"/>
      <c r="D275" s="146" t="s">
        <v>74</v>
      </c>
      <c r="E275" s="156" t="s">
        <v>626</v>
      </c>
      <c r="F275" s="156" t="s">
        <v>627</v>
      </c>
      <c r="I275" s="148"/>
      <c r="J275" s="157">
        <f>BK275</f>
        <v>0</v>
      </c>
      <c r="L275" s="145"/>
      <c r="M275" s="150"/>
      <c r="N275" s="151"/>
      <c r="O275" s="151"/>
      <c r="P275" s="152">
        <f>SUM(P276:P299)</f>
        <v>0</v>
      </c>
      <c r="Q275" s="151"/>
      <c r="R275" s="152">
        <f>SUM(R276:R299)</f>
        <v>2.7444373999999998</v>
      </c>
      <c r="S275" s="151"/>
      <c r="T275" s="153">
        <f>SUM(T276:T299)</f>
        <v>0</v>
      </c>
      <c r="AR275" s="146" t="s">
        <v>84</v>
      </c>
      <c r="AT275" s="154" t="s">
        <v>74</v>
      </c>
      <c r="AU275" s="154" t="s">
        <v>80</v>
      </c>
      <c r="AY275" s="146" t="s">
        <v>148</v>
      </c>
      <c r="BK275" s="155">
        <f>SUM(BK276:BK299)</f>
        <v>0</v>
      </c>
    </row>
    <row r="276" spans="1:65" s="2" customFormat="1" ht="16.5" customHeight="1">
      <c r="A276" s="29"/>
      <c r="B276" s="158"/>
      <c r="C276" s="159" t="s">
        <v>628</v>
      </c>
      <c r="D276" s="159" t="s">
        <v>150</v>
      </c>
      <c r="E276" s="160" t="s">
        <v>629</v>
      </c>
      <c r="F276" s="161" t="s">
        <v>630</v>
      </c>
      <c r="G276" s="162" t="s">
        <v>428</v>
      </c>
      <c r="H276" s="163">
        <v>1</v>
      </c>
      <c r="I276" s="164"/>
      <c r="J276" s="165">
        <f t="shared" ref="J276:J299" si="80">ROUND(I276*H276,2)</f>
        <v>0</v>
      </c>
      <c r="K276" s="166"/>
      <c r="L276" s="30"/>
      <c r="M276" s="167" t="s">
        <v>1</v>
      </c>
      <c r="N276" s="168" t="s">
        <v>40</v>
      </c>
      <c r="O276" s="55"/>
      <c r="P276" s="169">
        <f t="shared" ref="P276:P299" si="81">O276*H276</f>
        <v>0</v>
      </c>
      <c r="Q276" s="169">
        <v>4.4000000000000002E-4</v>
      </c>
      <c r="R276" s="169">
        <f t="shared" ref="R276:R299" si="82">Q276*H276</f>
        <v>4.4000000000000002E-4</v>
      </c>
      <c r="S276" s="169">
        <v>0</v>
      </c>
      <c r="T276" s="170">
        <f t="shared" ref="T276:T299" si="83"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1" t="s">
        <v>211</v>
      </c>
      <c r="AT276" s="171" t="s">
        <v>150</v>
      </c>
      <c r="AU276" s="171" t="s">
        <v>84</v>
      </c>
      <c r="AY276" s="14" t="s">
        <v>148</v>
      </c>
      <c r="BE276" s="172">
        <f t="shared" ref="BE276:BE299" si="84">IF(N276="základní",J276,0)</f>
        <v>0</v>
      </c>
      <c r="BF276" s="172">
        <f t="shared" ref="BF276:BF299" si="85">IF(N276="snížená",J276,0)</f>
        <v>0</v>
      </c>
      <c r="BG276" s="172">
        <f t="shared" ref="BG276:BG299" si="86">IF(N276="zákl. přenesená",J276,0)</f>
        <v>0</v>
      </c>
      <c r="BH276" s="172">
        <f t="shared" ref="BH276:BH299" si="87">IF(N276="sníž. přenesená",J276,0)</f>
        <v>0</v>
      </c>
      <c r="BI276" s="172">
        <f t="shared" ref="BI276:BI299" si="88">IF(N276="nulová",J276,0)</f>
        <v>0</v>
      </c>
      <c r="BJ276" s="14" t="s">
        <v>80</v>
      </c>
      <c r="BK276" s="172">
        <f t="shared" ref="BK276:BK299" si="89">ROUND(I276*H276,2)</f>
        <v>0</v>
      </c>
      <c r="BL276" s="14" t="s">
        <v>211</v>
      </c>
      <c r="BM276" s="171" t="s">
        <v>631</v>
      </c>
    </row>
    <row r="277" spans="1:65" s="2" customFormat="1" ht="21.75" customHeight="1">
      <c r="A277" s="29"/>
      <c r="B277" s="158"/>
      <c r="C277" s="173" t="s">
        <v>632</v>
      </c>
      <c r="D277" s="173" t="s">
        <v>372</v>
      </c>
      <c r="E277" s="174" t="s">
        <v>633</v>
      </c>
      <c r="F277" s="175" t="s">
        <v>634</v>
      </c>
      <c r="G277" s="176" t="s">
        <v>428</v>
      </c>
      <c r="H277" s="177">
        <v>1</v>
      </c>
      <c r="I277" s="178"/>
      <c r="J277" s="179">
        <f t="shared" si="80"/>
        <v>0</v>
      </c>
      <c r="K277" s="180"/>
      <c r="L277" s="181"/>
      <c r="M277" s="182" t="s">
        <v>1</v>
      </c>
      <c r="N277" s="183" t="s">
        <v>40</v>
      </c>
      <c r="O277" s="55"/>
      <c r="P277" s="169">
        <f t="shared" si="81"/>
        <v>0</v>
      </c>
      <c r="Q277" s="169">
        <v>5.1999999999999998E-2</v>
      </c>
      <c r="R277" s="169">
        <f t="shared" si="82"/>
        <v>5.1999999999999998E-2</v>
      </c>
      <c r="S277" s="169">
        <v>0</v>
      </c>
      <c r="T277" s="170">
        <f t="shared" si="8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71" t="s">
        <v>275</v>
      </c>
      <c r="AT277" s="171" t="s">
        <v>372</v>
      </c>
      <c r="AU277" s="171" t="s">
        <v>84</v>
      </c>
      <c r="AY277" s="14" t="s">
        <v>148</v>
      </c>
      <c r="BE277" s="172">
        <f t="shared" si="84"/>
        <v>0</v>
      </c>
      <c r="BF277" s="172">
        <f t="shared" si="85"/>
        <v>0</v>
      </c>
      <c r="BG277" s="172">
        <f t="shared" si="86"/>
        <v>0</v>
      </c>
      <c r="BH277" s="172">
        <f t="shared" si="87"/>
        <v>0</v>
      </c>
      <c r="BI277" s="172">
        <f t="shared" si="88"/>
        <v>0</v>
      </c>
      <c r="BJ277" s="14" t="s">
        <v>80</v>
      </c>
      <c r="BK277" s="172">
        <f t="shared" si="89"/>
        <v>0</v>
      </c>
      <c r="BL277" s="14" t="s">
        <v>211</v>
      </c>
      <c r="BM277" s="171" t="s">
        <v>635</v>
      </c>
    </row>
    <row r="278" spans="1:65" s="2" customFormat="1" ht="21.75" customHeight="1">
      <c r="A278" s="29"/>
      <c r="B278" s="158"/>
      <c r="C278" s="159" t="s">
        <v>636</v>
      </c>
      <c r="D278" s="159" t="s">
        <v>150</v>
      </c>
      <c r="E278" s="160" t="s">
        <v>637</v>
      </c>
      <c r="F278" s="161" t="s">
        <v>638</v>
      </c>
      <c r="G278" s="162" t="s">
        <v>153</v>
      </c>
      <c r="H278" s="163">
        <v>0.36</v>
      </c>
      <c r="I278" s="164"/>
      <c r="J278" s="165">
        <f t="shared" si="80"/>
        <v>0</v>
      </c>
      <c r="K278" s="166"/>
      <c r="L278" s="30"/>
      <c r="M278" s="167" t="s">
        <v>1</v>
      </c>
      <c r="N278" s="168" t="s">
        <v>40</v>
      </c>
      <c r="O278" s="55"/>
      <c r="P278" s="169">
        <f t="shared" si="81"/>
        <v>0</v>
      </c>
      <c r="Q278" s="169">
        <v>2.7E-4</v>
      </c>
      <c r="R278" s="169">
        <f t="shared" si="82"/>
        <v>9.7199999999999991E-5</v>
      </c>
      <c r="S278" s="169">
        <v>0</v>
      </c>
      <c r="T278" s="170">
        <f t="shared" si="8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71" t="s">
        <v>211</v>
      </c>
      <c r="AT278" s="171" t="s">
        <v>150</v>
      </c>
      <c r="AU278" s="171" t="s">
        <v>84</v>
      </c>
      <c r="AY278" s="14" t="s">
        <v>148</v>
      </c>
      <c r="BE278" s="172">
        <f t="shared" si="84"/>
        <v>0</v>
      </c>
      <c r="BF278" s="172">
        <f t="shared" si="85"/>
        <v>0</v>
      </c>
      <c r="BG278" s="172">
        <f t="shared" si="86"/>
        <v>0</v>
      </c>
      <c r="BH278" s="172">
        <f t="shared" si="87"/>
        <v>0</v>
      </c>
      <c r="BI278" s="172">
        <f t="shared" si="88"/>
        <v>0</v>
      </c>
      <c r="BJ278" s="14" t="s">
        <v>80</v>
      </c>
      <c r="BK278" s="172">
        <f t="shared" si="89"/>
        <v>0</v>
      </c>
      <c r="BL278" s="14" t="s">
        <v>211</v>
      </c>
      <c r="BM278" s="171" t="s">
        <v>639</v>
      </c>
    </row>
    <row r="279" spans="1:65" s="2" customFormat="1" ht="21.75" customHeight="1">
      <c r="A279" s="29"/>
      <c r="B279" s="158"/>
      <c r="C279" s="159" t="s">
        <v>640</v>
      </c>
      <c r="D279" s="159" t="s">
        <v>150</v>
      </c>
      <c r="E279" s="160" t="s">
        <v>641</v>
      </c>
      <c r="F279" s="161" t="s">
        <v>642</v>
      </c>
      <c r="G279" s="162" t="s">
        <v>153</v>
      </c>
      <c r="H279" s="163">
        <v>36.47</v>
      </c>
      <c r="I279" s="164"/>
      <c r="J279" s="165">
        <f t="shared" si="80"/>
        <v>0</v>
      </c>
      <c r="K279" s="166"/>
      <c r="L279" s="30"/>
      <c r="M279" s="167" t="s">
        <v>1</v>
      </c>
      <c r="N279" s="168" t="s">
        <v>40</v>
      </c>
      <c r="O279" s="55"/>
      <c r="P279" s="169">
        <f t="shared" si="81"/>
        <v>0</v>
      </c>
      <c r="Q279" s="169">
        <v>2.5999999999999998E-4</v>
      </c>
      <c r="R279" s="169">
        <f t="shared" si="82"/>
        <v>9.4821999999999997E-3</v>
      </c>
      <c r="S279" s="169">
        <v>0</v>
      </c>
      <c r="T279" s="170">
        <f t="shared" si="8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1" t="s">
        <v>211</v>
      </c>
      <c r="AT279" s="171" t="s">
        <v>150</v>
      </c>
      <c r="AU279" s="171" t="s">
        <v>84</v>
      </c>
      <c r="AY279" s="14" t="s">
        <v>148</v>
      </c>
      <c r="BE279" s="172">
        <f t="shared" si="84"/>
        <v>0</v>
      </c>
      <c r="BF279" s="172">
        <f t="shared" si="85"/>
        <v>0</v>
      </c>
      <c r="BG279" s="172">
        <f t="shared" si="86"/>
        <v>0</v>
      </c>
      <c r="BH279" s="172">
        <f t="shared" si="87"/>
        <v>0</v>
      </c>
      <c r="BI279" s="172">
        <f t="shared" si="88"/>
        <v>0</v>
      </c>
      <c r="BJ279" s="14" t="s">
        <v>80</v>
      </c>
      <c r="BK279" s="172">
        <f t="shared" si="89"/>
        <v>0</v>
      </c>
      <c r="BL279" s="14" t="s">
        <v>211</v>
      </c>
      <c r="BM279" s="171" t="s">
        <v>643</v>
      </c>
    </row>
    <row r="280" spans="1:65" s="2" customFormat="1" ht="21.75" customHeight="1">
      <c r="A280" s="29"/>
      <c r="B280" s="158"/>
      <c r="C280" s="173" t="s">
        <v>644</v>
      </c>
      <c r="D280" s="173" t="s">
        <v>372</v>
      </c>
      <c r="E280" s="174" t="s">
        <v>645</v>
      </c>
      <c r="F280" s="175" t="s">
        <v>646</v>
      </c>
      <c r="G280" s="176" t="s">
        <v>153</v>
      </c>
      <c r="H280" s="177">
        <v>16.260000000000002</v>
      </c>
      <c r="I280" s="178"/>
      <c r="J280" s="179">
        <f t="shared" si="80"/>
        <v>0</v>
      </c>
      <c r="K280" s="180"/>
      <c r="L280" s="181"/>
      <c r="M280" s="182" t="s">
        <v>1</v>
      </c>
      <c r="N280" s="183" t="s">
        <v>40</v>
      </c>
      <c r="O280" s="55"/>
      <c r="P280" s="169">
        <f t="shared" si="81"/>
        <v>0</v>
      </c>
      <c r="Q280" s="169">
        <v>3.9579999999999997E-2</v>
      </c>
      <c r="R280" s="169">
        <f t="shared" si="82"/>
        <v>0.6435708</v>
      </c>
      <c r="S280" s="169">
        <v>0</v>
      </c>
      <c r="T280" s="170">
        <f t="shared" si="8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71" t="s">
        <v>275</v>
      </c>
      <c r="AT280" s="171" t="s">
        <v>372</v>
      </c>
      <c r="AU280" s="171" t="s">
        <v>84</v>
      </c>
      <c r="AY280" s="14" t="s">
        <v>148</v>
      </c>
      <c r="BE280" s="172">
        <f t="shared" si="84"/>
        <v>0</v>
      </c>
      <c r="BF280" s="172">
        <f t="shared" si="85"/>
        <v>0</v>
      </c>
      <c r="BG280" s="172">
        <f t="shared" si="86"/>
        <v>0</v>
      </c>
      <c r="BH280" s="172">
        <f t="shared" si="87"/>
        <v>0</v>
      </c>
      <c r="BI280" s="172">
        <f t="shared" si="88"/>
        <v>0</v>
      </c>
      <c r="BJ280" s="14" t="s">
        <v>80</v>
      </c>
      <c r="BK280" s="172">
        <f t="shared" si="89"/>
        <v>0</v>
      </c>
      <c r="BL280" s="14" t="s">
        <v>211</v>
      </c>
      <c r="BM280" s="171" t="s">
        <v>647</v>
      </c>
    </row>
    <row r="281" spans="1:65" s="2" customFormat="1" ht="21.75" customHeight="1">
      <c r="A281" s="29"/>
      <c r="B281" s="158"/>
      <c r="C281" s="173" t="s">
        <v>648</v>
      </c>
      <c r="D281" s="173" t="s">
        <v>372</v>
      </c>
      <c r="E281" s="174" t="s">
        <v>649</v>
      </c>
      <c r="F281" s="175" t="s">
        <v>650</v>
      </c>
      <c r="G281" s="176" t="s">
        <v>153</v>
      </c>
      <c r="H281" s="177">
        <v>20.57</v>
      </c>
      <c r="I281" s="178"/>
      <c r="J281" s="179">
        <f t="shared" si="80"/>
        <v>0</v>
      </c>
      <c r="K281" s="180"/>
      <c r="L281" s="181"/>
      <c r="M281" s="182" t="s">
        <v>1</v>
      </c>
      <c r="N281" s="183" t="s">
        <v>40</v>
      </c>
      <c r="O281" s="55"/>
      <c r="P281" s="169">
        <f t="shared" si="81"/>
        <v>0</v>
      </c>
      <c r="Q281" s="169">
        <v>3.7960000000000001E-2</v>
      </c>
      <c r="R281" s="169">
        <f t="shared" si="82"/>
        <v>0.78083720000000001</v>
      </c>
      <c r="S281" s="169">
        <v>0</v>
      </c>
      <c r="T281" s="170">
        <f t="shared" si="8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71" t="s">
        <v>275</v>
      </c>
      <c r="AT281" s="171" t="s">
        <v>372</v>
      </c>
      <c r="AU281" s="171" t="s">
        <v>84</v>
      </c>
      <c r="AY281" s="14" t="s">
        <v>148</v>
      </c>
      <c r="BE281" s="172">
        <f t="shared" si="84"/>
        <v>0</v>
      </c>
      <c r="BF281" s="172">
        <f t="shared" si="85"/>
        <v>0</v>
      </c>
      <c r="BG281" s="172">
        <f t="shared" si="86"/>
        <v>0</v>
      </c>
      <c r="BH281" s="172">
        <f t="shared" si="87"/>
        <v>0</v>
      </c>
      <c r="BI281" s="172">
        <f t="shared" si="88"/>
        <v>0</v>
      </c>
      <c r="BJ281" s="14" t="s">
        <v>80</v>
      </c>
      <c r="BK281" s="172">
        <f t="shared" si="89"/>
        <v>0</v>
      </c>
      <c r="BL281" s="14" t="s">
        <v>211</v>
      </c>
      <c r="BM281" s="171" t="s">
        <v>651</v>
      </c>
    </row>
    <row r="282" spans="1:65" s="2" customFormat="1" ht="21.75" customHeight="1">
      <c r="A282" s="29"/>
      <c r="B282" s="158"/>
      <c r="C282" s="159" t="s">
        <v>652</v>
      </c>
      <c r="D282" s="159" t="s">
        <v>150</v>
      </c>
      <c r="E282" s="160" t="s">
        <v>653</v>
      </c>
      <c r="F282" s="161" t="s">
        <v>654</v>
      </c>
      <c r="G282" s="162" t="s">
        <v>428</v>
      </c>
      <c r="H282" s="163">
        <v>11</v>
      </c>
      <c r="I282" s="164"/>
      <c r="J282" s="165">
        <f t="shared" si="80"/>
        <v>0</v>
      </c>
      <c r="K282" s="166"/>
      <c r="L282" s="30"/>
      <c r="M282" s="167" t="s">
        <v>1</v>
      </c>
      <c r="N282" s="168" t="s">
        <v>40</v>
      </c>
      <c r="O282" s="55"/>
      <c r="P282" s="169">
        <f t="shared" si="81"/>
        <v>0</v>
      </c>
      <c r="Q282" s="169">
        <v>0</v>
      </c>
      <c r="R282" s="169">
        <f t="shared" si="82"/>
        <v>0</v>
      </c>
      <c r="S282" s="169">
        <v>0</v>
      </c>
      <c r="T282" s="170">
        <f t="shared" si="8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71" t="s">
        <v>211</v>
      </c>
      <c r="AT282" s="171" t="s">
        <v>150</v>
      </c>
      <c r="AU282" s="171" t="s">
        <v>84</v>
      </c>
      <c r="AY282" s="14" t="s">
        <v>148</v>
      </c>
      <c r="BE282" s="172">
        <f t="shared" si="84"/>
        <v>0</v>
      </c>
      <c r="BF282" s="172">
        <f t="shared" si="85"/>
        <v>0</v>
      </c>
      <c r="BG282" s="172">
        <f t="shared" si="86"/>
        <v>0</v>
      </c>
      <c r="BH282" s="172">
        <f t="shared" si="87"/>
        <v>0</v>
      </c>
      <c r="BI282" s="172">
        <f t="shared" si="88"/>
        <v>0</v>
      </c>
      <c r="BJ282" s="14" t="s">
        <v>80</v>
      </c>
      <c r="BK282" s="172">
        <f t="shared" si="89"/>
        <v>0</v>
      </c>
      <c r="BL282" s="14" t="s">
        <v>211</v>
      </c>
      <c r="BM282" s="171" t="s">
        <v>655</v>
      </c>
    </row>
    <row r="283" spans="1:65" s="2" customFormat="1" ht="21.75" customHeight="1">
      <c r="A283" s="29"/>
      <c r="B283" s="158"/>
      <c r="C283" s="173" t="s">
        <v>656</v>
      </c>
      <c r="D283" s="173" t="s">
        <v>372</v>
      </c>
      <c r="E283" s="174" t="s">
        <v>657</v>
      </c>
      <c r="F283" s="175" t="s">
        <v>658</v>
      </c>
      <c r="G283" s="176" t="s">
        <v>428</v>
      </c>
      <c r="H283" s="177">
        <v>11</v>
      </c>
      <c r="I283" s="178"/>
      <c r="J283" s="179">
        <f t="shared" si="80"/>
        <v>0</v>
      </c>
      <c r="K283" s="180"/>
      <c r="L283" s="181"/>
      <c r="M283" s="182" t="s">
        <v>1</v>
      </c>
      <c r="N283" s="183" t="s">
        <v>40</v>
      </c>
      <c r="O283" s="55"/>
      <c r="P283" s="169">
        <f t="shared" si="81"/>
        <v>0</v>
      </c>
      <c r="Q283" s="169">
        <v>1.6500000000000001E-2</v>
      </c>
      <c r="R283" s="169">
        <f t="shared" si="82"/>
        <v>0.18149999999999999</v>
      </c>
      <c r="S283" s="169">
        <v>0</v>
      </c>
      <c r="T283" s="170">
        <f t="shared" si="8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71" t="s">
        <v>275</v>
      </c>
      <c r="AT283" s="171" t="s">
        <v>372</v>
      </c>
      <c r="AU283" s="171" t="s">
        <v>84</v>
      </c>
      <c r="AY283" s="14" t="s">
        <v>148</v>
      </c>
      <c r="BE283" s="172">
        <f t="shared" si="84"/>
        <v>0</v>
      </c>
      <c r="BF283" s="172">
        <f t="shared" si="85"/>
        <v>0</v>
      </c>
      <c r="BG283" s="172">
        <f t="shared" si="86"/>
        <v>0</v>
      </c>
      <c r="BH283" s="172">
        <f t="shared" si="87"/>
        <v>0</v>
      </c>
      <c r="BI283" s="172">
        <f t="shared" si="88"/>
        <v>0</v>
      </c>
      <c r="BJ283" s="14" t="s">
        <v>80</v>
      </c>
      <c r="BK283" s="172">
        <f t="shared" si="89"/>
        <v>0</v>
      </c>
      <c r="BL283" s="14" t="s">
        <v>211</v>
      </c>
      <c r="BM283" s="171" t="s">
        <v>659</v>
      </c>
    </row>
    <row r="284" spans="1:65" s="2" customFormat="1" ht="21.75" customHeight="1">
      <c r="A284" s="29"/>
      <c r="B284" s="158"/>
      <c r="C284" s="159" t="s">
        <v>660</v>
      </c>
      <c r="D284" s="159" t="s">
        <v>150</v>
      </c>
      <c r="E284" s="160" t="s">
        <v>661</v>
      </c>
      <c r="F284" s="161" t="s">
        <v>662</v>
      </c>
      <c r="G284" s="162" t="s">
        <v>428</v>
      </c>
      <c r="H284" s="163">
        <v>8</v>
      </c>
      <c r="I284" s="164"/>
      <c r="J284" s="165">
        <f t="shared" si="80"/>
        <v>0</v>
      </c>
      <c r="K284" s="166"/>
      <c r="L284" s="30"/>
      <c r="M284" s="167" t="s">
        <v>1</v>
      </c>
      <c r="N284" s="168" t="s">
        <v>40</v>
      </c>
      <c r="O284" s="55"/>
      <c r="P284" s="169">
        <f t="shared" si="81"/>
        <v>0</v>
      </c>
      <c r="Q284" s="169">
        <v>0</v>
      </c>
      <c r="R284" s="169">
        <f t="shared" si="82"/>
        <v>0</v>
      </c>
      <c r="S284" s="169">
        <v>0</v>
      </c>
      <c r="T284" s="170">
        <f t="shared" si="8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1" t="s">
        <v>211</v>
      </c>
      <c r="AT284" s="171" t="s">
        <v>150</v>
      </c>
      <c r="AU284" s="171" t="s">
        <v>84</v>
      </c>
      <c r="AY284" s="14" t="s">
        <v>148</v>
      </c>
      <c r="BE284" s="172">
        <f t="shared" si="84"/>
        <v>0</v>
      </c>
      <c r="BF284" s="172">
        <f t="shared" si="85"/>
        <v>0</v>
      </c>
      <c r="BG284" s="172">
        <f t="shared" si="86"/>
        <v>0</v>
      </c>
      <c r="BH284" s="172">
        <f t="shared" si="87"/>
        <v>0</v>
      </c>
      <c r="BI284" s="172">
        <f t="shared" si="88"/>
        <v>0</v>
      </c>
      <c r="BJ284" s="14" t="s">
        <v>80</v>
      </c>
      <c r="BK284" s="172">
        <f t="shared" si="89"/>
        <v>0</v>
      </c>
      <c r="BL284" s="14" t="s">
        <v>211</v>
      </c>
      <c r="BM284" s="171" t="s">
        <v>663</v>
      </c>
    </row>
    <row r="285" spans="1:65" s="2" customFormat="1" ht="21.75" customHeight="1">
      <c r="A285" s="29"/>
      <c r="B285" s="158"/>
      <c r="C285" s="173" t="s">
        <v>664</v>
      </c>
      <c r="D285" s="173" t="s">
        <v>372</v>
      </c>
      <c r="E285" s="174" t="s">
        <v>665</v>
      </c>
      <c r="F285" s="175" t="s">
        <v>666</v>
      </c>
      <c r="G285" s="176" t="s">
        <v>428</v>
      </c>
      <c r="H285" s="177">
        <v>4</v>
      </c>
      <c r="I285" s="178"/>
      <c r="J285" s="179">
        <f t="shared" si="80"/>
        <v>0</v>
      </c>
      <c r="K285" s="180"/>
      <c r="L285" s="181"/>
      <c r="M285" s="182" t="s">
        <v>1</v>
      </c>
      <c r="N285" s="183" t="s">
        <v>40</v>
      </c>
      <c r="O285" s="55"/>
      <c r="P285" s="169">
        <f t="shared" si="81"/>
        <v>0</v>
      </c>
      <c r="Q285" s="169">
        <v>1.8499999999999999E-2</v>
      </c>
      <c r="R285" s="169">
        <f t="shared" si="82"/>
        <v>7.3999999999999996E-2</v>
      </c>
      <c r="S285" s="169">
        <v>0</v>
      </c>
      <c r="T285" s="170">
        <f t="shared" si="8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71" t="s">
        <v>275</v>
      </c>
      <c r="AT285" s="171" t="s">
        <v>372</v>
      </c>
      <c r="AU285" s="171" t="s">
        <v>84</v>
      </c>
      <c r="AY285" s="14" t="s">
        <v>148</v>
      </c>
      <c r="BE285" s="172">
        <f t="shared" si="84"/>
        <v>0</v>
      </c>
      <c r="BF285" s="172">
        <f t="shared" si="85"/>
        <v>0</v>
      </c>
      <c r="BG285" s="172">
        <f t="shared" si="86"/>
        <v>0</v>
      </c>
      <c r="BH285" s="172">
        <f t="shared" si="87"/>
        <v>0</v>
      </c>
      <c r="BI285" s="172">
        <f t="shared" si="88"/>
        <v>0</v>
      </c>
      <c r="BJ285" s="14" t="s">
        <v>80</v>
      </c>
      <c r="BK285" s="172">
        <f t="shared" si="89"/>
        <v>0</v>
      </c>
      <c r="BL285" s="14" t="s">
        <v>211</v>
      </c>
      <c r="BM285" s="171" t="s">
        <v>667</v>
      </c>
    </row>
    <row r="286" spans="1:65" s="2" customFormat="1" ht="21.75" customHeight="1">
      <c r="A286" s="29"/>
      <c r="B286" s="158"/>
      <c r="C286" s="173" t="s">
        <v>668</v>
      </c>
      <c r="D286" s="173" t="s">
        <v>372</v>
      </c>
      <c r="E286" s="174" t="s">
        <v>669</v>
      </c>
      <c r="F286" s="175" t="s">
        <v>670</v>
      </c>
      <c r="G286" s="176" t="s">
        <v>428</v>
      </c>
      <c r="H286" s="177">
        <v>4</v>
      </c>
      <c r="I286" s="178"/>
      <c r="J286" s="179">
        <f t="shared" si="80"/>
        <v>0</v>
      </c>
      <c r="K286" s="180"/>
      <c r="L286" s="181"/>
      <c r="M286" s="182" t="s">
        <v>1</v>
      </c>
      <c r="N286" s="183" t="s">
        <v>40</v>
      </c>
      <c r="O286" s="55"/>
      <c r="P286" s="169">
        <f t="shared" si="81"/>
        <v>0</v>
      </c>
      <c r="Q286" s="169">
        <v>2.1499999999999998E-2</v>
      </c>
      <c r="R286" s="169">
        <f t="shared" si="82"/>
        <v>8.5999999999999993E-2</v>
      </c>
      <c r="S286" s="169">
        <v>0</v>
      </c>
      <c r="T286" s="170">
        <f t="shared" si="8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71" t="s">
        <v>275</v>
      </c>
      <c r="AT286" s="171" t="s">
        <v>372</v>
      </c>
      <c r="AU286" s="171" t="s">
        <v>84</v>
      </c>
      <c r="AY286" s="14" t="s">
        <v>148</v>
      </c>
      <c r="BE286" s="172">
        <f t="shared" si="84"/>
        <v>0</v>
      </c>
      <c r="BF286" s="172">
        <f t="shared" si="85"/>
        <v>0</v>
      </c>
      <c r="BG286" s="172">
        <f t="shared" si="86"/>
        <v>0</v>
      </c>
      <c r="BH286" s="172">
        <f t="shared" si="87"/>
        <v>0</v>
      </c>
      <c r="BI286" s="172">
        <f t="shared" si="88"/>
        <v>0</v>
      </c>
      <c r="BJ286" s="14" t="s">
        <v>80</v>
      </c>
      <c r="BK286" s="172">
        <f t="shared" si="89"/>
        <v>0</v>
      </c>
      <c r="BL286" s="14" t="s">
        <v>211</v>
      </c>
      <c r="BM286" s="171" t="s">
        <v>671</v>
      </c>
    </row>
    <row r="287" spans="1:65" s="2" customFormat="1" ht="21.75" customHeight="1">
      <c r="A287" s="29"/>
      <c r="B287" s="158"/>
      <c r="C287" s="159" t="s">
        <v>672</v>
      </c>
      <c r="D287" s="159" t="s">
        <v>150</v>
      </c>
      <c r="E287" s="160" t="s">
        <v>673</v>
      </c>
      <c r="F287" s="161" t="s">
        <v>674</v>
      </c>
      <c r="G287" s="162" t="s">
        <v>428</v>
      </c>
      <c r="H287" s="163">
        <v>1</v>
      </c>
      <c r="I287" s="164"/>
      <c r="J287" s="165">
        <f t="shared" si="80"/>
        <v>0</v>
      </c>
      <c r="K287" s="166"/>
      <c r="L287" s="30"/>
      <c r="M287" s="167" t="s">
        <v>1</v>
      </c>
      <c r="N287" s="168" t="s">
        <v>40</v>
      </c>
      <c r="O287" s="55"/>
      <c r="P287" s="169">
        <f t="shared" si="81"/>
        <v>0</v>
      </c>
      <c r="Q287" s="169">
        <v>0</v>
      </c>
      <c r="R287" s="169">
        <f t="shared" si="82"/>
        <v>0</v>
      </c>
      <c r="S287" s="169">
        <v>0</v>
      </c>
      <c r="T287" s="170">
        <f t="shared" si="8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71" t="s">
        <v>211</v>
      </c>
      <c r="AT287" s="171" t="s">
        <v>150</v>
      </c>
      <c r="AU287" s="171" t="s">
        <v>84</v>
      </c>
      <c r="AY287" s="14" t="s">
        <v>148</v>
      </c>
      <c r="BE287" s="172">
        <f t="shared" si="84"/>
        <v>0</v>
      </c>
      <c r="BF287" s="172">
        <f t="shared" si="85"/>
        <v>0</v>
      </c>
      <c r="BG287" s="172">
        <f t="shared" si="86"/>
        <v>0</v>
      </c>
      <c r="BH287" s="172">
        <f t="shared" si="87"/>
        <v>0</v>
      </c>
      <c r="BI287" s="172">
        <f t="shared" si="88"/>
        <v>0</v>
      </c>
      <c r="BJ287" s="14" t="s">
        <v>80</v>
      </c>
      <c r="BK287" s="172">
        <f t="shared" si="89"/>
        <v>0</v>
      </c>
      <c r="BL287" s="14" t="s">
        <v>211</v>
      </c>
      <c r="BM287" s="171" t="s">
        <v>675</v>
      </c>
    </row>
    <row r="288" spans="1:65" s="2" customFormat="1" ht="21.75" customHeight="1">
      <c r="A288" s="29"/>
      <c r="B288" s="158"/>
      <c r="C288" s="173" t="s">
        <v>676</v>
      </c>
      <c r="D288" s="173" t="s">
        <v>372</v>
      </c>
      <c r="E288" s="174" t="s">
        <v>677</v>
      </c>
      <c r="F288" s="175" t="s">
        <v>678</v>
      </c>
      <c r="G288" s="176" t="s">
        <v>428</v>
      </c>
      <c r="H288" s="177">
        <v>1</v>
      </c>
      <c r="I288" s="178"/>
      <c r="J288" s="179">
        <f t="shared" si="80"/>
        <v>0</v>
      </c>
      <c r="K288" s="180"/>
      <c r="L288" s="181"/>
      <c r="M288" s="182" t="s">
        <v>1</v>
      </c>
      <c r="N288" s="183" t="s">
        <v>40</v>
      </c>
      <c r="O288" s="55"/>
      <c r="P288" s="169">
        <f t="shared" si="81"/>
        <v>0</v>
      </c>
      <c r="Q288" s="169">
        <v>4.5999999999999999E-2</v>
      </c>
      <c r="R288" s="169">
        <f t="shared" si="82"/>
        <v>4.5999999999999999E-2</v>
      </c>
      <c r="S288" s="169">
        <v>0</v>
      </c>
      <c r="T288" s="170">
        <f t="shared" si="8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1" t="s">
        <v>275</v>
      </c>
      <c r="AT288" s="171" t="s">
        <v>372</v>
      </c>
      <c r="AU288" s="171" t="s">
        <v>84</v>
      </c>
      <c r="AY288" s="14" t="s">
        <v>148</v>
      </c>
      <c r="BE288" s="172">
        <f t="shared" si="84"/>
        <v>0</v>
      </c>
      <c r="BF288" s="172">
        <f t="shared" si="85"/>
        <v>0</v>
      </c>
      <c r="BG288" s="172">
        <f t="shared" si="86"/>
        <v>0</v>
      </c>
      <c r="BH288" s="172">
        <f t="shared" si="87"/>
        <v>0</v>
      </c>
      <c r="BI288" s="172">
        <f t="shared" si="88"/>
        <v>0</v>
      </c>
      <c r="BJ288" s="14" t="s">
        <v>80</v>
      </c>
      <c r="BK288" s="172">
        <f t="shared" si="89"/>
        <v>0</v>
      </c>
      <c r="BL288" s="14" t="s">
        <v>211</v>
      </c>
      <c r="BM288" s="171" t="s">
        <v>679</v>
      </c>
    </row>
    <row r="289" spans="1:65" s="2" customFormat="1" ht="21.75" customHeight="1">
      <c r="A289" s="29"/>
      <c r="B289" s="158"/>
      <c r="C289" s="159" t="s">
        <v>680</v>
      </c>
      <c r="D289" s="159" t="s">
        <v>150</v>
      </c>
      <c r="E289" s="160" t="s">
        <v>681</v>
      </c>
      <c r="F289" s="161" t="s">
        <v>682</v>
      </c>
      <c r="G289" s="162" t="s">
        <v>428</v>
      </c>
      <c r="H289" s="163">
        <v>2</v>
      </c>
      <c r="I289" s="164"/>
      <c r="J289" s="165">
        <f t="shared" si="80"/>
        <v>0</v>
      </c>
      <c r="K289" s="166"/>
      <c r="L289" s="30"/>
      <c r="M289" s="167" t="s">
        <v>1</v>
      </c>
      <c r="N289" s="168" t="s">
        <v>40</v>
      </c>
      <c r="O289" s="55"/>
      <c r="P289" s="169">
        <f t="shared" si="81"/>
        <v>0</v>
      </c>
      <c r="Q289" s="169">
        <v>8.8000000000000003E-4</v>
      </c>
      <c r="R289" s="169">
        <f t="shared" si="82"/>
        <v>1.7600000000000001E-3</v>
      </c>
      <c r="S289" s="169">
        <v>0</v>
      </c>
      <c r="T289" s="170">
        <f t="shared" si="8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71" t="s">
        <v>211</v>
      </c>
      <c r="AT289" s="171" t="s">
        <v>150</v>
      </c>
      <c r="AU289" s="171" t="s">
        <v>84</v>
      </c>
      <c r="AY289" s="14" t="s">
        <v>148</v>
      </c>
      <c r="BE289" s="172">
        <f t="shared" si="84"/>
        <v>0</v>
      </c>
      <c r="BF289" s="172">
        <f t="shared" si="85"/>
        <v>0</v>
      </c>
      <c r="BG289" s="172">
        <f t="shared" si="86"/>
        <v>0</v>
      </c>
      <c r="BH289" s="172">
        <f t="shared" si="87"/>
        <v>0</v>
      </c>
      <c r="BI289" s="172">
        <f t="shared" si="88"/>
        <v>0</v>
      </c>
      <c r="BJ289" s="14" t="s">
        <v>80</v>
      </c>
      <c r="BK289" s="172">
        <f t="shared" si="89"/>
        <v>0</v>
      </c>
      <c r="BL289" s="14" t="s">
        <v>211</v>
      </c>
      <c r="BM289" s="171" t="s">
        <v>683</v>
      </c>
    </row>
    <row r="290" spans="1:65" s="2" customFormat="1" ht="16.5" customHeight="1">
      <c r="A290" s="29"/>
      <c r="B290" s="158"/>
      <c r="C290" s="173" t="s">
        <v>684</v>
      </c>
      <c r="D290" s="173" t="s">
        <v>372</v>
      </c>
      <c r="E290" s="174" t="s">
        <v>685</v>
      </c>
      <c r="F290" s="175" t="s">
        <v>686</v>
      </c>
      <c r="G290" s="176" t="s">
        <v>428</v>
      </c>
      <c r="H290" s="177">
        <v>2</v>
      </c>
      <c r="I290" s="178"/>
      <c r="J290" s="179">
        <f t="shared" si="80"/>
        <v>0</v>
      </c>
      <c r="K290" s="180"/>
      <c r="L290" s="181"/>
      <c r="M290" s="182" t="s">
        <v>1</v>
      </c>
      <c r="N290" s="183" t="s">
        <v>40</v>
      </c>
      <c r="O290" s="55"/>
      <c r="P290" s="169">
        <f t="shared" si="81"/>
        <v>0</v>
      </c>
      <c r="Q290" s="169">
        <v>5.0999999999999997E-2</v>
      </c>
      <c r="R290" s="169">
        <f t="shared" si="82"/>
        <v>0.10199999999999999</v>
      </c>
      <c r="S290" s="169">
        <v>0</v>
      </c>
      <c r="T290" s="170">
        <f t="shared" si="8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1" t="s">
        <v>275</v>
      </c>
      <c r="AT290" s="171" t="s">
        <v>372</v>
      </c>
      <c r="AU290" s="171" t="s">
        <v>84</v>
      </c>
      <c r="AY290" s="14" t="s">
        <v>148</v>
      </c>
      <c r="BE290" s="172">
        <f t="shared" si="84"/>
        <v>0</v>
      </c>
      <c r="BF290" s="172">
        <f t="shared" si="85"/>
        <v>0</v>
      </c>
      <c r="BG290" s="172">
        <f t="shared" si="86"/>
        <v>0</v>
      </c>
      <c r="BH290" s="172">
        <f t="shared" si="87"/>
        <v>0</v>
      </c>
      <c r="BI290" s="172">
        <f t="shared" si="88"/>
        <v>0</v>
      </c>
      <c r="BJ290" s="14" t="s">
        <v>80</v>
      </c>
      <c r="BK290" s="172">
        <f t="shared" si="89"/>
        <v>0</v>
      </c>
      <c r="BL290" s="14" t="s">
        <v>211</v>
      </c>
      <c r="BM290" s="171" t="s">
        <v>687</v>
      </c>
    </row>
    <row r="291" spans="1:65" s="2" customFormat="1" ht="21.75" customHeight="1">
      <c r="A291" s="29"/>
      <c r="B291" s="158"/>
      <c r="C291" s="159" t="s">
        <v>688</v>
      </c>
      <c r="D291" s="159" t="s">
        <v>150</v>
      </c>
      <c r="E291" s="160" t="s">
        <v>689</v>
      </c>
      <c r="F291" s="161" t="s">
        <v>690</v>
      </c>
      <c r="G291" s="162" t="s">
        <v>428</v>
      </c>
      <c r="H291" s="163">
        <v>1</v>
      </c>
      <c r="I291" s="164"/>
      <c r="J291" s="165">
        <f t="shared" si="80"/>
        <v>0</v>
      </c>
      <c r="K291" s="166"/>
      <c r="L291" s="30"/>
      <c r="M291" s="167" t="s">
        <v>1</v>
      </c>
      <c r="N291" s="168" t="s">
        <v>40</v>
      </c>
      <c r="O291" s="55"/>
      <c r="P291" s="169">
        <f t="shared" si="81"/>
        <v>0</v>
      </c>
      <c r="Q291" s="169">
        <v>8.5999999999999998E-4</v>
      </c>
      <c r="R291" s="169">
        <f t="shared" si="82"/>
        <v>8.5999999999999998E-4</v>
      </c>
      <c r="S291" s="169">
        <v>0</v>
      </c>
      <c r="T291" s="170">
        <f t="shared" si="8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71" t="s">
        <v>211</v>
      </c>
      <c r="AT291" s="171" t="s">
        <v>150</v>
      </c>
      <c r="AU291" s="171" t="s">
        <v>84</v>
      </c>
      <c r="AY291" s="14" t="s">
        <v>148</v>
      </c>
      <c r="BE291" s="172">
        <f t="shared" si="84"/>
        <v>0</v>
      </c>
      <c r="BF291" s="172">
        <f t="shared" si="85"/>
        <v>0</v>
      </c>
      <c r="BG291" s="172">
        <f t="shared" si="86"/>
        <v>0</v>
      </c>
      <c r="BH291" s="172">
        <f t="shared" si="87"/>
        <v>0</v>
      </c>
      <c r="BI291" s="172">
        <f t="shared" si="88"/>
        <v>0</v>
      </c>
      <c r="BJ291" s="14" t="s">
        <v>80</v>
      </c>
      <c r="BK291" s="172">
        <f t="shared" si="89"/>
        <v>0</v>
      </c>
      <c r="BL291" s="14" t="s">
        <v>211</v>
      </c>
      <c r="BM291" s="171" t="s">
        <v>691</v>
      </c>
    </row>
    <row r="292" spans="1:65" s="2" customFormat="1" ht="16.5" customHeight="1">
      <c r="A292" s="29"/>
      <c r="B292" s="158"/>
      <c r="C292" s="173" t="s">
        <v>692</v>
      </c>
      <c r="D292" s="173" t="s">
        <v>372</v>
      </c>
      <c r="E292" s="174" t="s">
        <v>693</v>
      </c>
      <c r="F292" s="175" t="s">
        <v>694</v>
      </c>
      <c r="G292" s="176" t="s">
        <v>428</v>
      </c>
      <c r="H292" s="177">
        <v>1</v>
      </c>
      <c r="I292" s="178"/>
      <c r="J292" s="179">
        <f t="shared" si="80"/>
        <v>0</v>
      </c>
      <c r="K292" s="180"/>
      <c r="L292" s="181"/>
      <c r="M292" s="182" t="s">
        <v>1</v>
      </c>
      <c r="N292" s="183" t="s">
        <v>40</v>
      </c>
      <c r="O292" s="55"/>
      <c r="P292" s="169">
        <f t="shared" si="81"/>
        <v>0</v>
      </c>
      <c r="Q292" s="169">
        <v>5.0999999999999997E-2</v>
      </c>
      <c r="R292" s="169">
        <f t="shared" si="82"/>
        <v>5.0999999999999997E-2</v>
      </c>
      <c r="S292" s="169">
        <v>0</v>
      </c>
      <c r="T292" s="170">
        <f t="shared" si="8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71" t="s">
        <v>275</v>
      </c>
      <c r="AT292" s="171" t="s">
        <v>372</v>
      </c>
      <c r="AU292" s="171" t="s">
        <v>84</v>
      </c>
      <c r="AY292" s="14" t="s">
        <v>148</v>
      </c>
      <c r="BE292" s="172">
        <f t="shared" si="84"/>
        <v>0</v>
      </c>
      <c r="BF292" s="172">
        <f t="shared" si="85"/>
        <v>0</v>
      </c>
      <c r="BG292" s="172">
        <f t="shared" si="86"/>
        <v>0</v>
      </c>
      <c r="BH292" s="172">
        <f t="shared" si="87"/>
        <v>0</v>
      </c>
      <c r="BI292" s="172">
        <f t="shared" si="88"/>
        <v>0</v>
      </c>
      <c r="BJ292" s="14" t="s">
        <v>80</v>
      </c>
      <c r="BK292" s="172">
        <f t="shared" si="89"/>
        <v>0</v>
      </c>
      <c r="BL292" s="14" t="s">
        <v>211</v>
      </c>
      <c r="BM292" s="171" t="s">
        <v>695</v>
      </c>
    </row>
    <row r="293" spans="1:65" s="2" customFormat="1" ht="21.75" customHeight="1">
      <c r="A293" s="29"/>
      <c r="B293" s="158"/>
      <c r="C293" s="159" t="s">
        <v>696</v>
      </c>
      <c r="D293" s="159" t="s">
        <v>150</v>
      </c>
      <c r="E293" s="160" t="s">
        <v>697</v>
      </c>
      <c r="F293" s="161" t="s">
        <v>698</v>
      </c>
      <c r="G293" s="162" t="s">
        <v>428</v>
      </c>
      <c r="H293" s="163">
        <v>19</v>
      </c>
      <c r="I293" s="164"/>
      <c r="J293" s="165">
        <f t="shared" si="80"/>
        <v>0</v>
      </c>
      <c r="K293" s="166"/>
      <c r="L293" s="30"/>
      <c r="M293" s="167" t="s">
        <v>1</v>
      </c>
      <c r="N293" s="168" t="s">
        <v>40</v>
      </c>
      <c r="O293" s="55"/>
      <c r="P293" s="169">
        <f t="shared" si="81"/>
        <v>0</v>
      </c>
      <c r="Q293" s="169">
        <v>4.8000000000000001E-4</v>
      </c>
      <c r="R293" s="169">
        <f t="shared" si="82"/>
        <v>9.1199999999999996E-3</v>
      </c>
      <c r="S293" s="169">
        <v>0</v>
      </c>
      <c r="T293" s="170">
        <f t="shared" si="8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71" t="s">
        <v>211</v>
      </c>
      <c r="AT293" s="171" t="s">
        <v>150</v>
      </c>
      <c r="AU293" s="171" t="s">
        <v>84</v>
      </c>
      <c r="AY293" s="14" t="s">
        <v>148</v>
      </c>
      <c r="BE293" s="172">
        <f t="shared" si="84"/>
        <v>0</v>
      </c>
      <c r="BF293" s="172">
        <f t="shared" si="85"/>
        <v>0</v>
      </c>
      <c r="BG293" s="172">
        <f t="shared" si="86"/>
        <v>0</v>
      </c>
      <c r="BH293" s="172">
        <f t="shared" si="87"/>
        <v>0</v>
      </c>
      <c r="BI293" s="172">
        <f t="shared" si="88"/>
        <v>0</v>
      </c>
      <c r="BJ293" s="14" t="s">
        <v>80</v>
      </c>
      <c r="BK293" s="172">
        <f t="shared" si="89"/>
        <v>0</v>
      </c>
      <c r="BL293" s="14" t="s">
        <v>211</v>
      </c>
      <c r="BM293" s="171" t="s">
        <v>699</v>
      </c>
    </row>
    <row r="294" spans="1:65" s="2" customFormat="1" ht="21.75" customHeight="1">
      <c r="A294" s="29"/>
      <c r="B294" s="158"/>
      <c r="C294" s="173" t="s">
        <v>700</v>
      </c>
      <c r="D294" s="173" t="s">
        <v>372</v>
      </c>
      <c r="E294" s="174" t="s">
        <v>701</v>
      </c>
      <c r="F294" s="175" t="s">
        <v>702</v>
      </c>
      <c r="G294" s="176" t="s">
        <v>428</v>
      </c>
      <c r="H294" s="177">
        <v>19</v>
      </c>
      <c r="I294" s="178"/>
      <c r="J294" s="179">
        <f t="shared" si="80"/>
        <v>0</v>
      </c>
      <c r="K294" s="180"/>
      <c r="L294" s="181"/>
      <c r="M294" s="182" t="s">
        <v>1</v>
      </c>
      <c r="N294" s="183" t="s">
        <v>40</v>
      </c>
      <c r="O294" s="55"/>
      <c r="P294" s="169">
        <f t="shared" si="81"/>
        <v>0</v>
      </c>
      <c r="Q294" s="169">
        <v>2.5999999999999999E-2</v>
      </c>
      <c r="R294" s="169">
        <f t="shared" si="82"/>
        <v>0.49399999999999999</v>
      </c>
      <c r="S294" s="169">
        <v>0</v>
      </c>
      <c r="T294" s="170">
        <f t="shared" si="8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71" t="s">
        <v>275</v>
      </c>
      <c r="AT294" s="171" t="s">
        <v>372</v>
      </c>
      <c r="AU294" s="171" t="s">
        <v>84</v>
      </c>
      <c r="AY294" s="14" t="s">
        <v>148</v>
      </c>
      <c r="BE294" s="172">
        <f t="shared" si="84"/>
        <v>0</v>
      </c>
      <c r="BF294" s="172">
        <f t="shared" si="85"/>
        <v>0</v>
      </c>
      <c r="BG294" s="172">
        <f t="shared" si="86"/>
        <v>0</v>
      </c>
      <c r="BH294" s="172">
        <f t="shared" si="87"/>
        <v>0</v>
      </c>
      <c r="BI294" s="172">
        <f t="shared" si="88"/>
        <v>0</v>
      </c>
      <c r="BJ294" s="14" t="s">
        <v>80</v>
      </c>
      <c r="BK294" s="172">
        <f t="shared" si="89"/>
        <v>0</v>
      </c>
      <c r="BL294" s="14" t="s">
        <v>211</v>
      </c>
      <c r="BM294" s="171" t="s">
        <v>703</v>
      </c>
    </row>
    <row r="295" spans="1:65" s="2" customFormat="1" ht="21.75" customHeight="1">
      <c r="A295" s="29"/>
      <c r="B295" s="158"/>
      <c r="C295" s="159" t="s">
        <v>704</v>
      </c>
      <c r="D295" s="159" t="s">
        <v>150</v>
      </c>
      <c r="E295" s="160" t="s">
        <v>705</v>
      </c>
      <c r="F295" s="161" t="s">
        <v>706</v>
      </c>
      <c r="G295" s="162" t="s">
        <v>428</v>
      </c>
      <c r="H295" s="163">
        <v>1</v>
      </c>
      <c r="I295" s="164"/>
      <c r="J295" s="165">
        <f t="shared" si="80"/>
        <v>0</v>
      </c>
      <c r="K295" s="166"/>
      <c r="L295" s="30"/>
      <c r="M295" s="167" t="s">
        <v>1</v>
      </c>
      <c r="N295" s="168" t="s">
        <v>40</v>
      </c>
      <c r="O295" s="55"/>
      <c r="P295" s="169">
        <f t="shared" si="81"/>
        <v>0</v>
      </c>
      <c r="Q295" s="169">
        <v>4.6999999999999999E-4</v>
      </c>
      <c r="R295" s="169">
        <f t="shared" si="82"/>
        <v>4.6999999999999999E-4</v>
      </c>
      <c r="S295" s="169">
        <v>0</v>
      </c>
      <c r="T295" s="170">
        <f t="shared" si="8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71" t="s">
        <v>211</v>
      </c>
      <c r="AT295" s="171" t="s">
        <v>150</v>
      </c>
      <c r="AU295" s="171" t="s">
        <v>84</v>
      </c>
      <c r="AY295" s="14" t="s">
        <v>148</v>
      </c>
      <c r="BE295" s="172">
        <f t="shared" si="84"/>
        <v>0</v>
      </c>
      <c r="BF295" s="172">
        <f t="shared" si="85"/>
        <v>0</v>
      </c>
      <c r="BG295" s="172">
        <f t="shared" si="86"/>
        <v>0</v>
      </c>
      <c r="BH295" s="172">
        <f t="shared" si="87"/>
        <v>0</v>
      </c>
      <c r="BI295" s="172">
        <f t="shared" si="88"/>
        <v>0</v>
      </c>
      <c r="BJ295" s="14" t="s">
        <v>80</v>
      </c>
      <c r="BK295" s="172">
        <f t="shared" si="89"/>
        <v>0</v>
      </c>
      <c r="BL295" s="14" t="s">
        <v>211</v>
      </c>
      <c r="BM295" s="171" t="s">
        <v>707</v>
      </c>
    </row>
    <row r="296" spans="1:65" s="2" customFormat="1" ht="21.75" customHeight="1">
      <c r="A296" s="29"/>
      <c r="B296" s="158"/>
      <c r="C296" s="173" t="s">
        <v>708</v>
      </c>
      <c r="D296" s="173" t="s">
        <v>372</v>
      </c>
      <c r="E296" s="174" t="s">
        <v>709</v>
      </c>
      <c r="F296" s="175" t="s">
        <v>710</v>
      </c>
      <c r="G296" s="176" t="s">
        <v>428</v>
      </c>
      <c r="H296" s="177">
        <v>1</v>
      </c>
      <c r="I296" s="178"/>
      <c r="J296" s="179">
        <f t="shared" si="80"/>
        <v>0</v>
      </c>
      <c r="K296" s="180"/>
      <c r="L296" s="181"/>
      <c r="M296" s="182" t="s">
        <v>1</v>
      </c>
      <c r="N296" s="183" t="s">
        <v>40</v>
      </c>
      <c r="O296" s="55"/>
      <c r="P296" s="169">
        <f t="shared" si="81"/>
        <v>0</v>
      </c>
      <c r="Q296" s="169">
        <v>0.03</v>
      </c>
      <c r="R296" s="169">
        <f t="shared" si="82"/>
        <v>0.03</v>
      </c>
      <c r="S296" s="169">
        <v>0</v>
      </c>
      <c r="T296" s="170">
        <f t="shared" si="8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71" t="s">
        <v>275</v>
      </c>
      <c r="AT296" s="171" t="s">
        <v>372</v>
      </c>
      <c r="AU296" s="171" t="s">
        <v>84</v>
      </c>
      <c r="AY296" s="14" t="s">
        <v>148</v>
      </c>
      <c r="BE296" s="172">
        <f t="shared" si="84"/>
        <v>0</v>
      </c>
      <c r="BF296" s="172">
        <f t="shared" si="85"/>
        <v>0</v>
      </c>
      <c r="BG296" s="172">
        <f t="shared" si="86"/>
        <v>0</v>
      </c>
      <c r="BH296" s="172">
        <f t="shared" si="87"/>
        <v>0</v>
      </c>
      <c r="BI296" s="172">
        <f t="shared" si="88"/>
        <v>0</v>
      </c>
      <c r="BJ296" s="14" t="s">
        <v>80</v>
      </c>
      <c r="BK296" s="172">
        <f t="shared" si="89"/>
        <v>0</v>
      </c>
      <c r="BL296" s="14" t="s">
        <v>211</v>
      </c>
      <c r="BM296" s="171" t="s">
        <v>711</v>
      </c>
    </row>
    <row r="297" spans="1:65" s="2" customFormat="1" ht="21.75" customHeight="1">
      <c r="A297" s="29"/>
      <c r="B297" s="158"/>
      <c r="C297" s="159" t="s">
        <v>712</v>
      </c>
      <c r="D297" s="159" t="s">
        <v>150</v>
      </c>
      <c r="E297" s="160" t="s">
        <v>713</v>
      </c>
      <c r="F297" s="161" t="s">
        <v>714</v>
      </c>
      <c r="G297" s="162" t="s">
        <v>428</v>
      </c>
      <c r="H297" s="163">
        <v>24</v>
      </c>
      <c r="I297" s="164"/>
      <c r="J297" s="165">
        <f t="shared" si="80"/>
        <v>0</v>
      </c>
      <c r="K297" s="166"/>
      <c r="L297" s="30"/>
      <c r="M297" s="167" t="s">
        <v>1</v>
      </c>
      <c r="N297" s="168" t="s">
        <v>40</v>
      </c>
      <c r="O297" s="55"/>
      <c r="P297" s="169">
        <f t="shared" si="81"/>
        <v>0</v>
      </c>
      <c r="Q297" s="169">
        <v>0</v>
      </c>
      <c r="R297" s="169">
        <f t="shared" si="82"/>
        <v>0</v>
      </c>
      <c r="S297" s="169">
        <v>0</v>
      </c>
      <c r="T297" s="170">
        <f t="shared" si="8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71" t="s">
        <v>211</v>
      </c>
      <c r="AT297" s="171" t="s">
        <v>150</v>
      </c>
      <c r="AU297" s="171" t="s">
        <v>84</v>
      </c>
      <c r="AY297" s="14" t="s">
        <v>148</v>
      </c>
      <c r="BE297" s="172">
        <f t="shared" si="84"/>
        <v>0</v>
      </c>
      <c r="BF297" s="172">
        <f t="shared" si="85"/>
        <v>0</v>
      </c>
      <c r="BG297" s="172">
        <f t="shared" si="86"/>
        <v>0</v>
      </c>
      <c r="BH297" s="172">
        <f t="shared" si="87"/>
        <v>0</v>
      </c>
      <c r="BI297" s="172">
        <f t="shared" si="88"/>
        <v>0</v>
      </c>
      <c r="BJ297" s="14" t="s">
        <v>80</v>
      </c>
      <c r="BK297" s="172">
        <f t="shared" si="89"/>
        <v>0</v>
      </c>
      <c r="BL297" s="14" t="s">
        <v>211</v>
      </c>
      <c r="BM297" s="171" t="s">
        <v>715</v>
      </c>
    </row>
    <row r="298" spans="1:65" s="2" customFormat="1" ht="16.5" customHeight="1">
      <c r="A298" s="29"/>
      <c r="B298" s="158"/>
      <c r="C298" s="173" t="s">
        <v>716</v>
      </c>
      <c r="D298" s="173" t="s">
        <v>372</v>
      </c>
      <c r="E298" s="174" t="s">
        <v>717</v>
      </c>
      <c r="F298" s="175" t="s">
        <v>718</v>
      </c>
      <c r="G298" s="176" t="s">
        <v>157</v>
      </c>
      <c r="H298" s="177">
        <v>25.9</v>
      </c>
      <c r="I298" s="178"/>
      <c r="J298" s="179">
        <f t="shared" si="80"/>
        <v>0</v>
      </c>
      <c r="K298" s="180"/>
      <c r="L298" s="181"/>
      <c r="M298" s="182" t="s">
        <v>1</v>
      </c>
      <c r="N298" s="183" t="s">
        <v>40</v>
      </c>
      <c r="O298" s="55"/>
      <c r="P298" s="169">
        <f t="shared" si="81"/>
        <v>0</v>
      </c>
      <c r="Q298" s="169">
        <v>7.0000000000000001E-3</v>
      </c>
      <c r="R298" s="169">
        <f t="shared" si="82"/>
        <v>0.18129999999999999</v>
      </c>
      <c r="S298" s="169">
        <v>0</v>
      </c>
      <c r="T298" s="170">
        <f t="shared" si="8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71" t="s">
        <v>275</v>
      </c>
      <c r="AT298" s="171" t="s">
        <v>372</v>
      </c>
      <c r="AU298" s="171" t="s">
        <v>84</v>
      </c>
      <c r="AY298" s="14" t="s">
        <v>148</v>
      </c>
      <c r="BE298" s="172">
        <f t="shared" si="84"/>
        <v>0</v>
      </c>
      <c r="BF298" s="172">
        <f t="shared" si="85"/>
        <v>0</v>
      </c>
      <c r="BG298" s="172">
        <f t="shared" si="86"/>
        <v>0</v>
      </c>
      <c r="BH298" s="172">
        <f t="shared" si="87"/>
        <v>0</v>
      </c>
      <c r="BI298" s="172">
        <f t="shared" si="88"/>
        <v>0</v>
      </c>
      <c r="BJ298" s="14" t="s">
        <v>80</v>
      </c>
      <c r="BK298" s="172">
        <f t="shared" si="89"/>
        <v>0</v>
      </c>
      <c r="BL298" s="14" t="s">
        <v>211</v>
      </c>
      <c r="BM298" s="171" t="s">
        <v>719</v>
      </c>
    </row>
    <row r="299" spans="1:65" s="2" customFormat="1" ht="21.75" customHeight="1">
      <c r="A299" s="29"/>
      <c r="B299" s="158"/>
      <c r="C299" s="159" t="s">
        <v>720</v>
      </c>
      <c r="D299" s="159" t="s">
        <v>150</v>
      </c>
      <c r="E299" s="160" t="s">
        <v>721</v>
      </c>
      <c r="F299" s="161" t="s">
        <v>722</v>
      </c>
      <c r="G299" s="162" t="s">
        <v>387</v>
      </c>
      <c r="H299" s="184"/>
      <c r="I299" s="164"/>
      <c r="J299" s="165">
        <f t="shared" si="80"/>
        <v>0</v>
      </c>
      <c r="K299" s="166"/>
      <c r="L299" s="30"/>
      <c r="M299" s="167" t="s">
        <v>1</v>
      </c>
      <c r="N299" s="168" t="s">
        <v>40</v>
      </c>
      <c r="O299" s="55"/>
      <c r="P299" s="169">
        <f t="shared" si="81"/>
        <v>0</v>
      </c>
      <c r="Q299" s="169">
        <v>0</v>
      </c>
      <c r="R299" s="169">
        <f t="shared" si="82"/>
        <v>0</v>
      </c>
      <c r="S299" s="169">
        <v>0</v>
      </c>
      <c r="T299" s="170">
        <f t="shared" si="8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71" t="s">
        <v>211</v>
      </c>
      <c r="AT299" s="171" t="s">
        <v>150</v>
      </c>
      <c r="AU299" s="171" t="s">
        <v>84</v>
      </c>
      <c r="AY299" s="14" t="s">
        <v>148</v>
      </c>
      <c r="BE299" s="172">
        <f t="shared" si="84"/>
        <v>0</v>
      </c>
      <c r="BF299" s="172">
        <f t="shared" si="85"/>
        <v>0</v>
      </c>
      <c r="BG299" s="172">
        <f t="shared" si="86"/>
        <v>0</v>
      </c>
      <c r="BH299" s="172">
        <f t="shared" si="87"/>
        <v>0</v>
      </c>
      <c r="BI299" s="172">
        <f t="shared" si="88"/>
        <v>0</v>
      </c>
      <c r="BJ299" s="14" t="s">
        <v>80</v>
      </c>
      <c r="BK299" s="172">
        <f t="shared" si="89"/>
        <v>0</v>
      </c>
      <c r="BL299" s="14" t="s">
        <v>211</v>
      </c>
      <c r="BM299" s="171" t="s">
        <v>723</v>
      </c>
    </row>
    <row r="300" spans="1:65" s="12" customFormat="1" ht="22.9" customHeight="1">
      <c r="B300" s="145"/>
      <c r="D300" s="146" t="s">
        <v>74</v>
      </c>
      <c r="E300" s="156" t="s">
        <v>724</v>
      </c>
      <c r="F300" s="156" t="s">
        <v>725</v>
      </c>
      <c r="I300" s="148"/>
      <c r="J300" s="157">
        <f>BK300</f>
        <v>0</v>
      </c>
      <c r="L300" s="145"/>
      <c r="M300" s="150"/>
      <c r="N300" s="151"/>
      <c r="O300" s="151"/>
      <c r="P300" s="152">
        <f>P301</f>
        <v>0</v>
      </c>
      <c r="Q300" s="151"/>
      <c r="R300" s="152">
        <f>R301</f>
        <v>6.4800000000000003E-4</v>
      </c>
      <c r="S300" s="151"/>
      <c r="T300" s="153">
        <f>T301</f>
        <v>0</v>
      </c>
      <c r="AR300" s="146" t="s">
        <v>84</v>
      </c>
      <c r="AT300" s="154" t="s">
        <v>74</v>
      </c>
      <c r="AU300" s="154" t="s">
        <v>80</v>
      </c>
      <c r="AY300" s="146" t="s">
        <v>148</v>
      </c>
      <c r="BK300" s="155">
        <f>BK301</f>
        <v>0</v>
      </c>
    </row>
    <row r="301" spans="1:65" s="2" customFormat="1" ht="16.5" customHeight="1">
      <c r="A301" s="29"/>
      <c r="B301" s="158"/>
      <c r="C301" s="159" t="s">
        <v>726</v>
      </c>
      <c r="D301" s="159" t="s">
        <v>150</v>
      </c>
      <c r="E301" s="160" t="s">
        <v>727</v>
      </c>
      <c r="F301" s="161" t="s">
        <v>728</v>
      </c>
      <c r="G301" s="162" t="s">
        <v>157</v>
      </c>
      <c r="H301" s="163">
        <v>10.8</v>
      </c>
      <c r="I301" s="164"/>
      <c r="J301" s="165">
        <f>ROUND(I301*H301,2)</f>
        <v>0</v>
      </c>
      <c r="K301" s="166"/>
      <c r="L301" s="30"/>
      <c r="M301" s="167" t="s">
        <v>1</v>
      </c>
      <c r="N301" s="168" t="s">
        <v>40</v>
      </c>
      <c r="O301" s="55"/>
      <c r="P301" s="169">
        <f>O301*H301</f>
        <v>0</v>
      </c>
      <c r="Q301" s="169">
        <v>6.0000000000000002E-5</v>
      </c>
      <c r="R301" s="169">
        <f>Q301*H301</f>
        <v>6.4800000000000003E-4</v>
      </c>
      <c r="S301" s="169">
        <v>0</v>
      </c>
      <c r="T301" s="170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71" t="s">
        <v>211</v>
      </c>
      <c r="AT301" s="171" t="s">
        <v>150</v>
      </c>
      <c r="AU301" s="171" t="s">
        <v>84</v>
      </c>
      <c r="AY301" s="14" t="s">
        <v>148</v>
      </c>
      <c r="BE301" s="172">
        <f>IF(N301="základní",J301,0)</f>
        <v>0</v>
      </c>
      <c r="BF301" s="172">
        <f>IF(N301="snížená",J301,0)</f>
        <v>0</v>
      </c>
      <c r="BG301" s="172">
        <f>IF(N301="zákl. přenesená",J301,0)</f>
        <v>0</v>
      </c>
      <c r="BH301" s="172">
        <f>IF(N301="sníž. přenesená",J301,0)</f>
        <v>0</v>
      </c>
      <c r="BI301" s="172">
        <f>IF(N301="nulová",J301,0)</f>
        <v>0</v>
      </c>
      <c r="BJ301" s="14" t="s">
        <v>80</v>
      </c>
      <c r="BK301" s="172">
        <f>ROUND(I301*H301,2)</f>
        <v>0</v>
      </c>
      <c r="BL301" s="14" t="s">
        <v>211</v>
      </c>
      <c r="BM301" s="171" t="s">
        <v>729</v>
      </c>
    </row>
    <row r="302" spans="1:65" s="12" customFormat="1" ht="22.9" customHeight="1">
      <c r="B302" s="145"/>
      <c r="D302" s="146" t="s">
        <v>74</v>
      </c>
      <c r="E302" s="156" t="s">
        <v>730</v>
      </c>
      <c r="F302" s="156" t="s">
        <v>731</v>
      </c>
      <c r="I302" s="148"/>
      <c r="J302" s="157">
        <f>BK302</f>
        <v>0</v>
      </c>
      <c r="L302" s="145"/>
      <c r="M302" s="150"/>
      <c r="N302" s="151"/>
      <c r="O302" s="151"/>
      <c r="P302" s="152">
        <f>SUM(P303:P312)</f>
        <v>0</v>
      </c>
      <c r="Q302" s="151"/>
      <c r="R302" s="152">
        <f>SUM(R303:R312)</f>
        <v>1.7623120000000001</v>
      </c>
      <c r="S302" s="151"/>
      <c r="T302" s="153">
        <f>SUM(T303:T312)</f>
        <v>0</v>
      </c>
      <c r="AR302" s="146" t="s">
        <v>84</v>
      </c>
      <c r="AT302" s="154" t="s">
        <v>74</v>
      </c>
      <c r="AU302" s="154" t="s">
        <v>80</v>
      </c>
      <c r="AY302" s="146" t="s">
        <v>148</v>
      </c>
      <c r="BK302" s="155">
        <f>SUM(BK303:BK312)</f>
        <v>0</v>
      </c>
    </row>
    <row r="303" spans="1:65" s="2" customFormat="1" ht="16.5" customHeight="1">
      <c r="A303" s="29"/>
      <c r="B303" s="158"/>
      <c r="C303" s="159" t="s">
        <v>732</v>
      </c>
      <c r="D303" s="159" t="s">
        <v>150</v>
      </c>
      <c r="E303" s="160" t="s">
        <v>733</v>
      </c>
      <c r="F303" s="161" t="s">
        <v>734</v>
      </c>
      <c r="G303" s="162" t="s">
        <v>153</v>
      </c>
      <c r="H303" s="163">
        <v>61.6</v>
      </c>
      <c r="I303" s="164"/>
      <c r="J303" s="165">
        <f t="shared" ref="J303:J312" si="90">ROUND(I303*H303,2)</f>
        <v>0</v>
      </c>
      <c r="K303" s="166"/>
      <c r="L303" s="30"/>
      <c r="M303" s="167" t="s">
        <v>1</v>
      </c>
      <c r="N303" s="168" t="s">
        <v>40</v>
      </c>
      <c r="O303" s="55"/>
      <c r="P303" s="169">
        <f t="shared" ref="P303:P312" si="91">O303*H303</f>
        <v>0</v>
      </c>
      <c r="Q303" s="169">
        <v>0</v>
      </c>
      <c r="R303" s="169">
        <f t="shared" ref="R303:R312" si="92">Q303*H303</f>
        <v>0</v>
      </c>
      <c r="S303" s="169">
        <v>0</v>
      </c>
      <c r="T303" s="170">
        <f t="shared" ref="T303:T312" si="93"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71" t="s">
        <v>211</v>
      </c>
      <c r="AT303" s="171" t="s">
        <v>150</v>
      </c>
      <c r="AU303" s="171" t="s">
        <v>84</v>
      </c>
      <c r="AY303" s="14" t="s">
        <v>148</v>
      </c>
      <c r="BE303" s="172">
        <f t="shared" ref="BE303:BE312" si="94">IF(N303="základní",J303,0)</f>
        <v>0</v>
      </c>
      <c r="BF303" s="172">
        <f t="shared" ref="BF303:BF312" si="95">IF(N303="snížená",J303,0)</f>
        <v>0</v>
      </c>
      <c r="BG303" s="172">
        <f t="shared" ref="BG303:BG312" si="96">IF(N303="zákl. přenesená",J303,0)</f>
        <v>0</v>
      </c>
      <c r="BH303" s="172">
        <f t="shared" ref="BH303:BH312" si="97">IF(N303="sníž. přenesená",J303,0)</f>
        <v>0</v>
      </c>
      <c r="BI303" s="172">
        <f t="shared" ref="BI303:BI312" si="98">IF(N303="nulová",J303,0)</f>
        <v>0</v>
      </c>
      <c r="BJ303" s="14" t="s">
        <v>80</v>
      </c>
      <c r="BK303" s="172">
        <f t="shared" ref="BK303:BK312" si="99">ROUND(I303*H303,2)</f>
        <v>0</v>
      </c>
      <c r="BL303" s="14" t="s">
        <v>211</v>
      </c>
      <c r="BM303" s="171" t="s">
        <v>735</v>
      </c>
    </row>
    <row r="304" spans="1:65" s="2" customFormat="1" ht="16.5" customHeight="1">
      <c r="A304" s="29"/>
      <c r="B304" s="158"/>
      <c r="C304" s="159" t="s">
        <v>736</v>
      </c>
      <c r="D304" s="159" t="s">
        <v>150</v>
      </c>
      <c r="E304" s="160" t="s">
        <v>737</v>
      </c>
      <c r="F304" s="161" t="s">
        <v>738</v>
      </c>
      <c r="G304" s="162" t="s">
        <v>153</v>
      </c>
      <c r="H304" s="163">
        <v>58.6</v>
      </c>
      <c r="I304" s="164"/>
      <c r="J304" s="165">
        <f t="shared" si="90"/>
        <v>0</v>
      </c>
      <c r="K304" s="166"/>
      <c r="L304" s="30"/>
      <c r="M304" s="167" t="s">
        <v>1</v>
      </c>
      <c r="N304" s="168" t="s">
        <v>40</v>
      </c>
      <c r="O304" s="55"/>
      <c r="P304" s="169">
        <f t="shared" si="91"/>
        <v>0</v>
      </c>
      <c r="Q304" s="169">
        <v>2.9999999999999997E-4</v>
      </c>
      <c r="R304" s="169">
        <f t="shared" si="92"/>
        <v>1.7579999999999998E-2</v>
      </c>
      <c r="S304" s="169">
        <v>0</v>
      </c>
      <c r="T304" s="170">
        <f t="shared" si="9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71" t="s">
        <v>211</v>
      </c>
      <c r="AT304" s="171" t="s">
        <v>150</v>
      </c>
      <c r="AU304" s="171" t="s">
        <v>84</v>
      </c>
      <c r="AY304" s="14" t="s">
        <v>148</v>
      </c>
      <c r="BE304" s="172">
        <f t="shared" si="94"/>
        <v>0</v>
      </c>
      <c r="BF304" s="172">
        <f t="shared" si="95"/>
        <v>0</v>
      </c>
      <c r="BG304" s="172">
        <f t="shared" si="96"/>
        <v>0</v>
      </c>
      <c r="BH304" s="172">
        <f t="shared" si="97"/>
        <v>0</v>
      </c>
      <c r="BI304" s="172">
        <f t="shared" si="98"/>
        <v>0</v>
      </c>
      <c r="BJ304" s="14" t="s">
        <v>80</v>
      </c>
      <c r="BK304" s="172">
        <f t="shared" si="99"/>
        <v>0</v>
      </c>
      <c r="BL304" s="14" t="s">
        <v>211</v>
      </c>
      <c r="BM304" s="171" t="s">
        <v>739</v>
      </c>
    </row>
    <row r="305" spans="1:65" s="2" customFormat="1" ht="21.75" customHeight="1">
      <c r="A305" s="29"/>
      <c r="B305" s="158"/>
      <c r="C305" s="159" t="s">
        <v>740</v>
      </c>
      <c r="D305" s="159" t="s">
        <v>150</v>
      </c>
      <c r="E305" s="160" t="s">
        <v>741</v>
      </c>
      <c r="F305" s="161" t="s">
        <v>742</v>
      </c>
      <c r="G305" s="162" t="s">
        <v>153</v>
      </c>
      <c r="H305" s="163">
        <v>61.6</v>
      </c>
      <c r="I305" s="164"/>
      <c r="J305" s="165">
        <f t="shared" si="90"/>
        <v>0</v>
      </c>
      <c r="K305" s="166"/>
      <c r="L305" s="30"/>
      <c r="M305" s="167" t="s">
        <v>1</v>
      </c>
      <c r="N305" s="168" t="s">
        <v>40</v>
      </c>
      <c r="O305" s="55"/>
      <c r="P305" s="169">
        <f t="shared" si="91"/>
        <v>0</v>
      </c>
      <c r="Q305" s="169">
        <v>5.4000000000000003E-3</v>
      </c>
      <c r="R305" s="169">
        <f t="shared" si="92"/>
        <v>0.33264000000000005</v>
      </c>
      <c r="S305" s="169">
        <v>0</v>
      </c>
      <c r="T305" s="170">
        <f t="shared" si="9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1" t="s">
        <v>211</v>
      </c>
      <c r="AT305" s="171" t="s">
        <v>150</v>
      </c>
      <c r="AU305" s="171" t="s">
        <v>84</v>
      </c>
      <c r="AY305" s="14" t="s">
        <v>148</v>
      </c>
      <c r="BE305" s="172">
        <f t="shared" si="94"/>
        <v>0</v>
      </c>
      <c r="BF305" s="172">
        <f t="shared" si="95"/>
        <v>0</v>
      </c>
      <c r="BG305" s="172">
        <f t="shared" si="96"/>
        <v>0</v>
      </c>
      <c r="BH305" s="172">
        <f t="shared" si="97"/>
        <v>0</v>
      </c>
      <c r="BI305" s="172">
        <f t="shared" si="98"/>
        <v>0</v>
      </c>
      <c r="BJ305" s="14" t="s">
        <v>80</v>
      </c>
      <c r="BK305" s="172">
        <f t="shared" si="99"/>
        <v>0</v>
      </c>
      <c r="BL305" s="14" t="s">
        <v>211</v>
      </c>
      <c r="BM305" s="171" t="s">
        <v>743</v>
      </c>
    </row>
    <row r="306" spans="1:65" s="2" customFormat="1" ht="16.5" customHeight="1">
      <c r="A306" s="29"/>
      <c r="B306" s="158"/>
      <c r="C306" s="173" t="s">
        <v>744</v>
      </c>
      <c r="D306" s="173" t="s">
        <v>372</v>
      </c>
      <c r="E306" s="174" t="s">
        <v>745</v>
      </c>
      <c r="F306" s="175" t="s">
        <v>746</v>
      </c>
      <c r="G306" s="176" t="s">
        <v>153</v>
      </c>
      <c r="H306" s="177">
        <v>67.760000000000005</v>
      </c>
      <c r="I306" s="178"/>
      <c r="J306" s="179">
        <f t="shared" si="90"/>
        <v>0</v>
      </c>
      <c r="K306" s="180"/>
      <c r="L306" s="181"/>
      <c r="M306" s="182" t="s">
        <v>1</v>
      </c>
      <c r="N306" s="183" t="s">
        <v>40</v>
      </c>
      <c r="O306" s="55"/>
      <c r="P306" s="169">
        <f t="shared" si="91"/>
        <v>0</v>
      </c>
      <c r="Q306" s="169">
        <v>1.9199999999999998E-2</v>
      </c>
      <c r="R306" s="169">
        <f t="shared" si="92"/>
        <v>1.3009919999999999</v>
      </c>
      <c r="S306" s="169">
        <v>0</v>
      </c>
      <c r="T306" s="170">
        <f t="shared" si="9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71" t="s">
        <v>275</v>
      </c>
      <c r="AT306" s="171" t="s">
        <v>372</v>
      </c>
      <c r="AU306" s="171" t="s">
        <v>84</v>
      </c>
      <c r="AY306" s="14" t="s">
        <v>148</v>
      </c>
      <c r="BE306" s="172">
        <f t="shared" si="94"/>
        <v>0</v>
      </c>
      <c r="BF306" s="172">
        <f t="shared" si="95"/>
        <v>0</v>
      </c>
      <c r="BG306" s="172">
        <f t="shared" si="96"/>
        <v>0</v>
      </c>
      <c r="BH306" s="172">
        <f t="shared" si="97"/>
        <v>0</v>
      </c>
      <c r="BI306" s="172">
        <f t="shared" si="98"/>
        <v>0</v>
      </c>
      <c r="BJ306" s="14" t="s">
        <v>80</v>
      </c>
      <c r="BK306" s="172">
        <f t="shared" si="99"/>
        <v>0</v>
      </c>
      <c r="BL306" s="14" t="s">
        <v>211</v>
      </c>
      <c r="BM306" s="171" t="s">
        <v>747</v>
      </c>
    </row>
    <row r="307" spans="1:65" s="2" customFormat="1" ht="33" customHeight="1">
      <c r="A307" s="29"/>
      <c r="B307" s="158"/>
      <c r="C307" s="159" t="s">
        <v>748</v>
      </c>
      <c r="D307" s="159" t="s">
        <v>150</v>
      </c>
      <c r="E307" s="160" t="s">
        <v>749</v>
      </c>
      <c r="F307" s="161" t="s">
        <v>750</v>
      </c>
      <c r="G307" s="162" t="s">
        <v>153</v>
      </c>
      <c r="H307" s="163">
        <v>61.6</v>
      </c>
      <c r="I307" s="164"/>
      <c r="J307" s="165">
        <f t="shared" si="90"/>
        <v>0</v>
      </c>
      <c r="K307" s="166"/>
      <c r="L307" s="30"/>
      <c r="M307" s="167" t="s">
        <v>1</v>
      </c>
      <c r="N307" s="168" t="s">
        <v>40</v>
      </c>
      <c r="O307" s="55"/>
      <c r="P307" s="169">
        <f t="shared" si="91"/>
        <v>0</v>
      </c>
      <c r="Q307" s="169">
        <v>0</v>
      </c>
      <c r="R307" s="169">
        <f t="shared" si="92"/>
        <v>0</v>
      </c>
      <c r="S307" s="169">
        <v>0</v>
      </c>
      <c r="T307" s="170">
        <f t="shared" si="9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71" t="s">
        <v>211</v>
      </c>
      <c r="AT307" s="171" t="s">
        <v>150</v>
      </c>
      <c r="AU307" s="171" t="s">
        <v>84</v>
      </c>
      <c r="AY307" s="14" t="s">
        <v>148</v>
      </c>
      <c r="BE307" s="172">
        <f t="shared" si="94"/>
        <v>0</v>
      </c>
      <c r="BF307" s="172">
        <f t="shared" si="95"/>
        <v>0</v>
      </c>
      <c r="BG307" s="172">
        <f t="shared" si="96"/>
        <v>0</v>
      </c>
      <c r="BH307" s="172">
        <f t="shared" si="97"/>
        <v>0</v>
      </c>
      <c r="BI307" s="172">
        <f t="shared" si="98"/>
        <v>0</v>
      </c>
      <c r="BJ307" s="14" t="s">
        <v>80</v>
      </c>
      <c r="BK307" s="172">
        <f t="shared" si="99"/>
        <v>0</v>
      </c>
      <c r="BL307" s="14" t="s">
        <v>211</v>
      </c>
      <c r="BM307" s="171" t="s">
        <v>751</v>
      </c>
    </row>
    <row r="308" spans="1:65" s="2" customFormat="1" ht="21.75" customHeight="1">
      <c r="A308" s="29"/>
      <c r="B308" s="158"/>
      <c r="C308" s="159" t="s">
        <v>752</v>
      </c>
      <c r="D308" s="159" t="s">
        <v>150</v>
      </c>
      <c r="E308" s="160" t="s">
        <v>753</v>
      </c>
      <c r="F308" s="161" t="s">
        <v>754</v>
      </c>
      <c r="G308" s="162" t="s">
        <v>153</v>
      </c>
      <c r="H308" s="163">
        <v>58.6</v>
      </c>
      <c r="I308" s="164"/>
      <c r="J308" s="165">
        <f t="shared" si="90"/>
        <v>0</v>
      </c>
      <c r="K308" s="166"/>
      <c r="L308" s="30"/>
      <c r="M308" s="167" t="s">
        <v>1</v>
      </c>
      <c r="N308" s="168" t="s">
        <v>40</v>
      </c>
      <c r="O308" s="55"/>
      <c r="P308" s="169">
        <f t="shared" si="91"/>
        <v>0</v>
      </c>
      <c r="Q308" s="169">
        <v>1.5E-3</v>
      </c>
      <c r="R308" s="169">
        <f t="shared" si="92"/>
        <v>8.7900000000000006E-2</v>
      </c>
      <c r="S308" s="169">
        <v>0</v>
      </c>
      <c r="T308" s="170">
        <f t="shared" si="9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71" t="s">
        <v>211</v>
      </c>
      <c r="AT308" s="171" t="s">
        <v>150</v>
      </c>
      <c r="AU308" s="171" t="s">
        <v>84</v>
      </c>
      <c r="AY308" s="14" t="s">
        <v>148</v>
      </c>
      <c r="BE308" s="172">
        <f t="shared" si="94"/>
        <v>0</v>
      </c>
      <c r="BF308" s="172">
        <f t="shared" si="95"/>
        <v>0</v>
      </c>
      <c r="BG308" s="172">
        <f t="shared" si="96"/>
        <v>0</v>
      </c>
      <c r="BH308" s="172">
        <f t="shared" si="97"/>
        <v>0</v>
      </c>
      <c r="BI308" s="172">
        <f t="shared" si="98"/>
        <v>0</v>
      </c>
      <c r="BJ308" s="14" t="s">
        <v>80</v>
      </c>
      <c r="BK308" s="172">
        <f t="shared" si="99"/>
        <v>0</v>
      </c>
      <c r="BL308" s="14" t="s">
        <v>211</v>
      </c>
      <c r="BM308" s="171" t="s">
        <v>755</v>
      </c>
    </row>
    <row r="309" spans="1:65" s="2" customFormat="1" ht="21.75" customHeight="1">
      <c r="A309" s="29"/>
      <c r="B309" s="158"/>
      <c r="C309" s="159" t="s">
        <v>756</v>
      </c>
      <c r="D309" s="159" t="s">
        <v>150</v>
      </c>
      <c r="E309" s="160" t="s">
        <v>757</v>
      </c>
      <c r="F309" s="161" t="s">
        <v>758</v>
      </c>
      <c r="G309" s="162" t="s">
        <v>153</v>
      </c>
      <c r="H309" s="163">
        <v>3</v>
      </c>
      <c r="I309" s="164"/>
      <c r="J309" s="165">
        <f t="shared" si="90"/>
        <v>0</v>
      </c>
      <c r="K309" s="166"/>
      <c r="L309" s="30"/>
      <c r="M309" s="167" t="s">
        <v>1</v>
      </c>
      <c r="N309" s="168" t="s">
        <v>40</v>
      </c>
      <c r="O309" s="55"/>
      <c r="P309" s="169">
        <f t="shared" si="91"/>
        <v>0</v>
      </c>
      <c r="Q309" s="169">
        <v>5.1000000000000004E-3</v>
      </c>
      <c r="R309" s="169">
        <f t="shared" si="92"/>
        <v>1.5300000000000001E-2</v>
      </c>
      <c r="S309" s="169">
        <v>0</v>
      </c>
      <c r="T309" s="170">
        <f t="shared" si="9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71" t="s">
        <v>211</v>
      </c>
      <c r="AT309" s="171" t="s">
        <v>150</v>
      </c>
      <c r="AU309" s="171" t="s">
        <v>84</v>
      </c>
      <c r="AY309" s="14" t="s">
        <v>148</v>
      </c>
      <c r="BE309" s="172">
        <f t="shared" si="94"/>
        <v>0</v>
      </c>
      <c r="BF309" s="172">
        <f t="shared" si="95"/>
        <v>0</v>
      </c>
      <c r="BG309" s="172">
        <f t="shared" si="96"/>
        <v>0</v>
      </c>
      <c r="BH309" s="172">
        <f t="shared" si="97"/>
        <v>0</v>
      </c>
      <c r="BI309" s="172">
        <f t="shared" si="98"/>
        <v>0</v>
      </c>
      <c r="BJ309" s="14" t="s">
        <v>80</v>
      </c>
      <c r="BK309" s="172">
        <f t="shared" si="99"/>
        <v>0</v>
      </c>
      <c r="BL309" s="14" t="s">
        <v>211</v>
      </c>
      <c r="BM309" s="171" t="s">
        <v>759</v>
      </c>
    </row>
    <row r="310" spans="1:65" s="2" customFormat="1" ht="16.5" customHeight="1">
      <c r="A310" s="29"/>
      <c r="B310" s="158"/>
      <c r="C310" s="159" t="s">
        <v>760</v>
      </c>
      <c r="D310" s="159" t="s">
        <v>150</v>
      </c>
      <c r="E310" s="160" t="s">
        <v>761</v>
      </c>
      <c r="F310" s="161" t="s">
        <v>762</v>
      </c>
      <c r="G310" s="162" t="s">
        <v>157</v>
      </c>
      <c r="H310" s="163">
        <v>3</v>
      </c>
      <c r="I310" s="164"/>
      <c r="J310" s="165">
        <f t="shared" si="90"/>
        <v>0</v>
      </c>
      <c r="K310" s="166"/>
      <c r="L310" s="30"/>
      <c r="M310" s="167" t="s">
        <v>1</v>
      </c>
      <c r="N310" s="168" t="s">
        <v>40</v>
      </c>
      <c r="O310" s="55"/>
      <c r="P310" s="169">
        <f t="shared" si="91"/>
        <v>0</v>
      </c>
      <c r="Q310" s="169">
        <v>4.0000000000000002E-4</v>
      </c>
      <c r="R310" s="169">
        <f t="shared" si="92"/>
        <v>1.2000000000000001E-3</v>
      </c>
      <c r="S310" s="169">
        <v>0</v>
      </c>
      <c r="T310" s="170">
        <f t="shared" si="9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71" t="s">
        <v>211</v>
      </c>
      <c r="AT310" s="171" t="s">
        <v>150</v>
      </c>
      <c r="AU310" s="171" t="s">
        <v>84</v>
      </c>
      <c r="AY310" s="14" t="s">
        <v>148</v>
      </c>
      <c r="BE310" s="172">
        <f t="shared" si="94"/>
        <v>0</v>
      </c>
      <c r="BF310" s="172">
        <f t="shared" si="95"/>
        <v>0</v>
      </c>
      <c r="BG310" s="172">
        <f t="shared" si="96"/>
        <v>0</v>
      </c>
      <c r="BH310" s="172">
        <f t="shared" si="97"/>
        <v>0</v>
      </c>
      <c r="BI310" s="172">
        <f t="shared" si="98"/>
        <v>0</v>
      </c>
      <c r="BJ310" s="14" t="s">
        <v>80</v>
      </c>
      <c r="BK310" s="172">
        <f t="shared" si="99"/>
        <v>0</v>
      </c>
      <c r="BL310" s="14" t="s">
        <v>211</v>
      </c>
      <c r="BM310" s="171" t="s">
        <v>763</v>
      </c>
    </row>
    <row r="311" spans="1:65" s="2" customFormat="1" ht="21.75" customHeight="1">
      <c r="A311" s="29"/>
      <c r="B311" s="158"/>
      <c r="C311" s="159" t="s">
        <v>764</v>
      </c>
      <c r="D311" s="159" t="s">
        <v>150</v>
      </c>
      <c r="E311" s="160" t="s">
        <v>765</v>
      </c>
      <c r="F311" s="161" t="s">
        <v>766</v>
      </c>
      <c r="G311" s="162" t="s">
        <v>157</v>
      </c>
      <c r="H311" s="163">
        <v>5</v>
      </c>
      <c r="I311" s="164"/>
      <c r="J311" s="165">
        <f t="shared" si="90"/>
        <v>0</v>
      </c>
      <c r="K311" s="166"/>
      <c r="L311" s="30"/>
      <c r="M311" s="167" t="s">
        <v>1</v>
      </c>
      <c r="N311" s="168" t="s">
        <v>40</v>
      </c>
      <c r="O311" s="55"/>
      <c r="P311" s="169">
        <f t="shared" si="91"/>
        <v>0</v>
      </c>
      <c r="Q311" s="169">
        <v>1.34E-3</v>
      </c>
      <c r="R311" s="169">
        <f t="shared" si="92"/>
        <v>6.7000000000000002E-3</v>
      </c>
      <c r="S311" s="169">
        <v>0</v>
      </c>
      <c r="T311" s="170">
        <f t="shared" si="9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71" t="s">
        <v>211</v>
      </c>
      <c r="AT311" s="171" t="s">
        <v>150</v>
      </c>
      <c r="AU311" s="171" t="s">
        <v>84</v>
      </c>
      <c r="AY311" s="14" t="s">
        <v>148</v>
      </c>
      <c r="BE311" s="172">
        <f t="shared" si="94"/>
        <v>0</v>
      </c>
      <c r="BF311" s="172">
        <f t="shared" si="95"/>
        <v>0</v>
      </c>
      <c r="BG311" s="172">
        <f t="shared" si="96"/>
        <v>0</v>
      </c>
      <c r="BH311" s="172">
        <f t="shared" si="97"/>
        <v>0</v>
      </c>
      <c r="BI311" s="172">
        <f t="shared" si="98"/>
        <v>0</v>
      </c>
      <c r="BJ311" s="14" t="s">
        <v>80</v>
      </c>
      <c r="BK311" s="172">
        <f t="shared" si="99"/>
        <v>0</v>
      </c>
      <c r="BL311" s="14" t="s">
        <v>211</v>
      </c>
      <c r="BM311" s="171" t="s">
        <v>767</v>
      </c>
    </row>
    <row r="312" spans="1:65" s="2" customFormat="1" ht="21.75" customHeight="1">
      <c r="A312" s="29"/>
      <c r="B312" s="158"/>
      <c r="C312" s="159" t="s">
        <v>768</v>
      </c>
      <c r="D312" s="159" t="s">
        <v>150</v>
      </c>
      <c r="E312" s="160" t="s">
        <v>769</v>
      </c>
      <c r="F312" s="161" t="s">
        <v>770</v>
      </c>
      <c r="G312" s="162" t="s">
        <v>387</v>
      </c>
      <c r="H312" s="184"/>
      <c r="I312" s="164"/>
      <c r="J312" s="165">
        <f t="shared" si="90"/>
        <v>0</v>
      </c>
      <c r="K312" s="166"/>
      <c r="L312" s="30"/>
      <c r="M312" s="167" t="s">
        <v>1</v>
      </c>
      <c r="N312" s="168" t="s">
        <v>40</v>
      </c>
      <c r="O312" s="55"/>
      <c r="P312" s="169">
        <f t="shared" si="91"/>
        <v>0</v>
      </c>
      <c r="Q312" s="169">
        <v>0</v>
      </c>
      <c r="R312" s="169">
        <f t="shared" si="92"/>
        <v>0</v>
      </c>
      <c r="S312" s="169">
        <v>0</v>
      </c>
      <c r="T312" s="170">
        <f t="shared" si="9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71" t="s">
        <v>211</v>
      </c>
      <c r="AT312" s="171" t="s">
        <v>150</v>
      </c>
      <c r="AU312" s="171" t="s">
        <v>84</v>
      </c>
      <c r="AY312" s="14" t="s">
        <v>148</v>
      </c>
      <c r="BE312" s="172">
        <f t="shared" si="94"/>
        <v>0</v>
      </c>
      <c r="BF312" s="172">
        <f t="shared" si="95"/>
        <v>0</v>
      </c>
      <c r="BG312" s="172">
        <f t="shared" si="96"/>
        <v>0</v>
      </c>
      <c r="BH312" s="172">
        <f t="shared" si="97"/>
        <v>0</v>
      </c>
      <c r="BI312" s="172">
        <f t="shared" si="98"/>
        <v>0</v>
      </c>
      <c r="BJ312" s="14" t="s">
        <v>80</v>
      </c>
      <c r="BK312" s="172">
        <f t="shared" si="99"/>
        <v>0</v>
      </c>
      <c r="BL312" s="14" t="s">
        <v>211</v>
      </c>
      <c r="BM312" s="171" t="s">
        <v>771</v>
      </c>
    </row>
    <row r="313" spans="1:65" s="12" customFormat="1" ht="22.9" customHeight="1">
      <c r="B313" s="145"/>
      <c r="D313" s="146" t="s">
        <v>74</v>
      </c>
      <c r="E313" s="156" t="s">
        <v>772</v>
      </c>
      <c r="F313" s="156" t="s">
        <v>773</v>
      </c>
      <c r="I313" s="148"/>
      <c r="J313" s="157">
        <f>BK313</f>
        <v>0</v>
      </c>
      <c r="L313" s="145"/>
      <c r="M313" s="150"/>
      <c r="N313" s="151"/>
      <c r="O313" s="151"/>
      <c r="P313" s="152">
        <f>P314</f>
        <v>0</v>
      </c>
      <c r="Q313" s="151"/>
      <c r="R313" s="152">
        <f>R314</f>
        <v>3.7144999999999999E-3</v>
      </c>
      <c r="S313" s="151"/>
      <c r="T313" s="153">
        <f>T314</f>
        <v>0</v>
      </c>
      <c r="AR313" s="146" t="s">
        <v>84</v>
      </c>
      <c r="AT313" s="154" t="s">
        <v>74</v>
      </c>
      <c r="AU313" s="154" t="s">
        <v>80</v>
      </c>
      <c r="AY313" s="146" t="s">
        <v>148</v>
      </c>
      <c r="BK313" s="155">
        <f>BK314</f>
        <v>0</v>
      </c>
    </row>
    <row r="314" spans="1:65" s="2" customFormat="1" ht="16.5" customHeight="1">
      <c r="A314" s="29"/>
      <c r="B314" s="158"/>
      <c r="C314" s="159" t="s">
        <v>774</v>
      </c>
      <c r="D314" s="159" t="s">
        <v>150</v>
      </c>
      <c r="E314" s="160" t="s">
        <v>775</v>
      </c>
      <c r="F314" s="161" t="s">
        <v>776</v>
      </c>
      <c r="G314" s="162" t="s">
        <v>153</v>
      </c>
      <c r="H314" s="163">
        <v>16.149999999999999</v>
      </c>
      <c r="I314" s="164"/>
      <c r="J314" s="165">
        <f>ROUND(I314*H314,2)</f>
        <v>0</v>
      </c>
      <c r="K314" s="166"/>
      <c r="L314" s="30"/>
      <c r="M314" s="167" t="s">
        <v>1</v>
      </c>
      <c r="N314" s="168" t="s">
        <v>40</v>
      </c>
      <c r="O314" s="55"/>
      <c r="P314" s="169">
        <f>O314*H314</f>
        <v>0</v>
      </c>
      <c r="Q314" s="169">
        <v>2.3000000000000001E-4</v>
      </c>
      <c r="R314" s="169">
        <f>Q314*H314</f>
        <v>3.7144999999999999E-3</v>
      </c>
      <c r="S314" s="169">
        <v>0</v>
      </c>
      <c r="T314" s="170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71" t="s">
        <v>211</v>
      </c>
      <c r="AT314" s="171" t="s">
        <v>150</v>
      </c>
      <c r="AU314" s="171" t="s">
        <v>84</v>
      </c>
      <c r="AY314" s="14" t="s">
        <v>148</v>
      </c>
      <c r="BE314" s="172">
        <f>IF(N314="základní",J314,0)</f>
        <v>0</v>
      </c>
      <c r="BF314" s="172">
        <f>IF(N314="snížená",J314,0)</f>
        <v>0</v>
      </c>
      <c r="BG314" s="172">
        <f>IF(N314="zákl. přenesená",J314,0)</f>
        <v>0</v>
      </c>
      <c r="BH314" s="172">
        <f>IF(N314="sníž. přenesená",J314,0)</f>
        <v>0</v>
      </c>
      <c r="BI314" s="172">
        <f>IF(N314="nulová",J314,0)</f>
        <v>0</v>
      </c>
      <c r="BJ314" s="14" t="s">
        <v>80</v>
      </c>
      <c r="BK314" s="172">
        <f>ROUND(I314*H314,2)</f>
        <v>0</v>
      </c>
      <c r="BL314" s="14" t="s">
        <v>211</v>
      </c>
      <c r="BM314" s="171" t="s">
        <v>777</v>
      </c>
    </row>
    <row r="315" spans="1:65" s="12" customFormat="1" ht="22.9" customHeight="1">
      <c r="B315" s="145"/>
      <c r="D315" s="146" t="s">
        <v>74</v>
      </c>
      <c r="E315" s="156" t="s">
        <v>778</v>
      </c>
      <c r="F315" s="156" t="s">
        <v>779</v>
      </c>
      <c r="I315" s="148"/>
      <c r="J315" s="157">
        <f>BK315</f>
        <v>0</v>
      </c>
      <c r="L315" s="145"/>
      <c r="M315" s="150"/>
      <c r="N315" s="151"/>
      <c r="O315" s="151"/>
      <c r="P315" s="152">
        <f>SUM(P316:P321)</f>
        <v>0</v>
      </c>
      <c r="Q315" s="151"/>
      <c r="R315" s="152">
        <f>SUM(R316:R321)</f>
        <v>1.1366614000000002</v>
      </c>
      <c r="S315" s="151"/>
      <c r="T315" s="153">
        <f>SUM(T316:T321)</f>
        <v>0</v>
      </c>
      <c r="AR315" s="146" t="s">
        <v>84</v>
      </c>
      <c r="AT315" s="154" t="s">
        <v>74</v>
      </c>
      <c r="AU315" s="154" t="s">
        <v>80</v>
      </c>
      <c r="AY315" s="146" t="s">
        <v>148</v>
      </c>
      <c r="BK315" s="155">
        <f>SUM(BK316:BK321)</f>
        <v>0</v>
      </c>
    </row>
    <row r="316" spans="1:65" s="2" customFormat="1" ht="16.5" customHeight="1">
      <c r="A316" s="29"/>
      <c r="B316" s="158"/>
      <c r="C316" s="159" t="s">
        <v>780</v>
      </c>
      <c r="D316" s="159" t="s">
        <v>150</v>
      </c>
      <c r="E316" s="160" t="s">
        <v>781</v>
      </c>
      <c r="F316" s="161" t="s">
        <v>782</v>
      </c>
      <c r="G316" s="162" t="s">
        <v>153</v>
      </c>
      <c r="H316" s="163">
        <v>208.6</v>
      </c>
      <c r="I316" s="164"/>
      <c r="J316" s="165">
        <f t="shared" ref="J316:J321" si="100">ROUND(I316*H316,2)</f>
        <v>0</v>
      </c>
      <c r="K316" s="166"/>
      <c r="L316" s="30"/>
      <c r="M316" s="167" t="s">
        <v>1</v>
      </c>
      <c r="N316" s="168" t="s">
        <v>40</v>
      </c>
      <c r="O316" s="55"/>
      <c r="P316" s="169">
        <f t="shared" ref="P316:P321" si="101">O316*H316</f>
        <v>0</v>
      </c>
      <c r="Q316" s="169">
        <v>0</v>
      </c>
      <c r="R316" s="169">
        <f t="shared" ref="R316:R321" si="102">Q316*H316</f>
        <v>0</v>
      </c>
      <c r="S316" s="169">
        <v>0</v>
      </c>
      <c r="T316" s="170">
        <f t="shared" ref="T316:T321" si="103"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71" t="s">
        <v>211</v>
      </c>
      <c r="AT316" s="171" t="s">
        <v>150</v>
      </c>
      <c r="AU316" s="171" t="s">
        <v>84</v>
      </c>
      <c r="AY316" s="14" t="s">
        <v>148</v>
      </c>
      <c r="BE316" s="172">
        <f t="shared" ref="BE316:BE321" si="104">IF(N316="základní",J316,0)</f>
        <v>0</v>
      </c>
      <c r="BF316" s="172">
        <f t="shared" ref="BF316:BF321" si="105">IF(N316="snížená",J316,0)</f>
        <v>0</v>
      </c>
      <c r="BG316" s="172">
        <f t="shared" ref="BG316:BG321" si="106">IF(N316="zákl. přenesená",J316,0)</f>
        <v>0</v>
      </c>
      <c r="BH316" s="172">
        <f t="shared" ref="BH316:BH321" si="107">IF(N316="sníž. přenesená",J316,0)</f>
        <v>0</v>
      </c>
      <c r="BI316" s="172">
        <f t="shared" ref="BI316:BI321" si="108">IF(N316="nulová",J316,0)</f>
        <v>0</v>
      </c>
      <c r="BJ316" s="14" t="s">
        <v>80</v>
      </c>
      <c r="BK316" s="172">
        <f t="shared" ref="BK316:BK321" si="109">ROUND(I316*H316,2)</f>
        <v>0</v>
      </c>
      <c r="BL316" s="14" t="s">
        <v>211</v>
      </c>
      <c r="BM316" s="171" t="s">
        <v>783</v>
      </c>
    </row>
    <row r="317" spans="1:65" s="2" customFormat="1" ht="16.5" customHeight="1">
      <c r="A317" s="29"/>
      <c r="B317" s="158"/>
      <c r="C317" s="159" t="s">
        <v>784</v>
      </c>
      <c r="D317" s="159" t="s">
        <v>150</v>
      </c>
      <c r="E317" s="160" t="s">
        <v>785</v>
      </c>
      <c r="F317" s="161" t="s">
        <v>786</v>
      </c>
      <c r="G317" s="162" t="s">
        <v>153</v>
      </c>
      <c r="H317" s="163">
        <v>208.6</v>
      </c>
      <c r="I317" s="164"/>
      <c r="J317" s="165">
        <f t="shared" si="100"/>
        <v>0</v>
      </c>
      <c r="K317" s="166"/>
      <c r="L317" s="30"/>
      <c r="M317" s="167" t="s">
        <v>1</v>
      </c>
      <c r="N317" s="168" t="s">
        <v>40</v>
      </c>
      <c r="O317" s="55"/>
      <c r="P317" s="169">
        <f t="shared" si="101"/>
        <v>0</v>
      </c>
      <c r="Q317" s="169">
        <v>0</v>
      </c>
      <c r="R317" s="169">
        <f t="shared" si="102"/>
        <v>0</v>
      </c>
      <c r="S317" s="169">
        <v>0</v>
      </c>
      <c r="T317" s="170">
        <f t="shared" si="10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71" t="s">
        <v>211</v>
      </c>
      <c r="AT317" s="171" t="s">
        <v>150</v>
      </c>
      <c r="AU317" s="171" t="s">
        <v>84</v>
      </c>
      <c r="AY317" s="14" t="s">
        <v>148</v>
      </c>
      <c r="BE317" s="172">
        <f t="shared" si="104"/>
        <v>0</v>
      </c>
      <c r="BF317" s="172">
        <f t="shared" si="105"/>
        <v>0</v>
      </c>
      <c r="BG317" s="172">
        <f t="shared" si="106"/>
        <v>0</v>
      </c>
      <c r="BH317" s="172">
        <f t="shared" si="107"/>
        <v>0</v>
      </c>
      <c r="BI317" s="172">
        <f t="shared" si="108"/>
        <v>0</v>
      </c>
      <c r="BJ317" s="14" t="s">
        <v>80</v>
      </c>
      <c r="BK317" s="172">
        <f t="shared" si="109"/>
        <v>0</v>
      </c>
      <c r="BL317" s="14" t="s">
        <v>211</v>
      </c>
      <c r="BM317" s="171" t="s">
        <v>787</v>
      </c>
    </row>
    <row r="318" spans="1:65" s="2" customFormat="1" ht="21.75" customHeight="1">
      <c r="A318" s="29"/>
      <c r="B318" s="158"/>
      <c r="C318" s="159" t="s">
        <v>788</v>
      </c>
      <c r="D318" s="159" t="s">
        <v>150</v>
      </c>
      <c r="E318" s="160" t="s">
        <v>789</v>
      </c>
      <c r="F318" s="161" t="s">
        <v>790</v>
      </c>
      <c r="G318" s="162" t="s">
        <v>153</v>
      </c>
      <c r="H318" s="163">
        <v>208.6</v>
      </c>
      <c r="I318" s="164"/>
      <c r="J318" s="165">
        <f t="shared" si="100"/>
        <v>0</v>
      </c>
      <c r="K318" s="166"/>
      <c r="L318" s="30"/>
      <c r="M318" s="167" t="s">
        <v>1</v>
      </c>
      <c r="N318" s="168" t="s">
        <v>40</v>
      </c>
      <c r="O318" s="55"/>
      <c r="P318" s="169">
        <f t="shared" si="101"/>
        <v>0</v>
      </c>
      <c r="Q318" s="169">
        <v>3.0000000000000001E-5</v>
      </c>
      <c r="R318" s="169">
        <f t="shared" si="102"/>
        <v>6.2579999999999997E-3</v>
      </c>
      <c r="S318" s="169">
        <v>0</v>
      </c>
      <c r="T318" s="170">
        <f t="shared" si="10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71" t="s">
        <v>211</v>
      </c>
      <c r="AT318" s="171" t="s">
        <v>150</v>
      </c>
      <c r="AU318" s="171" t="s">
        <v>84</v>
      </c>
      <c r="AY318" s="14" t="s">
        <v>148</v>
      </c>
      <c r="BE318" s="172">
        <f t="shared" si="104"/>
        <v>0</v>
      </c>
      <c r="BF318" s="172">
        <f t="shared" si="105"/>
        <v>0</v>
      </c>
      <c r="BG318" s="172">
        <f t="shared" si="106"/>
        <v>0</v>
      </c>
      <c r="BH318" s="172">
        <f t="shared" si="107"/>
        <v>0</v>
      </c>
      <c r="BI318" s="172">
        <f t="shared" si="108"/>
        <v>0</v>
      </c>
      <c r="BJ318" s="14" t="s">
        <v>80</v>
      </c>
      <c r="BK318" s="172">
        <f t="shared" si="109"/>
        <v>0</v>
      </c>
      <c r="BL318" s="14" t="s">
        <v>211</v>
      </c>
      <c r="BM318" s="171" t="s">
        <v>791</v>
      </c>
    </row>
    <row r="319" spans="1:65" s="2" customFormat="1" ht="21.75" customHeight="1">
      <c r="A319" s="29"/>
      <c r="B319" s="158"/>
      <c r="C319" s="159" t="s">
        <v>792</v>
      </c>
      <c r="D319" s="159" t="s">
        <v>150</v>
      </c>
      <c r="E319" s="160" t="s">
        <v>793</v>
      </c>
      <c r="F319" s="161" t="s">
        <v>794</v>
      </c>
      <c r="G319" s="162" t="s">
        <v>153</v>
      </c>
      <c r="H319" s="163">
        <v>208.6</v>
      </c>
      <c r="I319" s="164"/>
      <c r="J319" s="165">
        <f t="shared" si="100"/>
        <v>0</v>
      </c>
      <c r="K319" s="166"/>
      <c r="L319" s="30"/>
      <c r="M319" s="167" t="s">
        <v>1</v>
      </c>
      <c r="N319" s="168" t="s">
        <v>40</v>
      </c>
      <c r="O319" s="55"/>
      <c r="P319" s="169">
        <f t="shared" si="101"/>
        <v>0</v>
      </c>
      <c r="Q319" s="169">
        <v>6.9999999999999999E-4</v>
      </c>
      <c r="R319" s="169">
        <f t="shared" si="102"/>
        <v>0.14601999999999998</v>
      </c>
      <c r="S319" s="169">
        <v>0</v>
      </c>
      <c r="T319" s="170">
        <f t="shared" si="10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71" t="s">
        <v>211</v>
      </c>
      <c r="AT319" s="171" t="s">
        <v>150</v>
      </c>
      <c r="AU319" s="171" t="s">
        <v>84</v>
      </c>
      <c r="AY319" s="14" t="s">
        <v>148</v>
      </c>
      <c r="BE319" s="172">
        <f t="shared" si="104"/>
        <v>0</v>
      </c>
      <c r="BF319" s="172">
        <f t="shared" si="105"/>
        <v>0</v>
      </c>
      <c r="BG319" s="172">
        <f t="shared" si="106"/>
        <v>0</v>
      </c>
      <c r="BH319" s="172">
        <f t="shared" si="107"/>
        <v>0</v>
      </c>
      <c r="BI319" s="172">
        <f t="shared" si="108"/>
        <v>0</v>
      </c>
      <c r="BJ319" s="14" t="s">
        <v>80</v>
      </c>
      <c r="BK319" s="172">
        <f t="shared" si="109"/>
        <v>0</v>
      </c>
      <c r="BL319" s="14" t="s">
        <v>211</v>
      </c>
      <c r="BM319" s="171" t="s">
        <v>795</v>
      </c>
    </row>
    <row r="320" spans="1:65" s="2" customFormat="1" ht="33" customHeight="1">
      <c r="A320" s="29"/>
      <c r="B320" s="158"/>
      <c r="C320" s="173" t="s">
        <v>796</v>
      </c>
      <c r="D320" s="173" t="s">
        <v>372</v>
      </c>
      <c r="E320" s="174" t="s">
        <v>797</v>
      </c>
      <c r="F320" s="175" t="s">
        <v>798</v>
      </c>
      <c r="G320" s="176" t="s">
        <v>153</v>
      </c>
      <c r="H320" s="177">
        <v>229.46</v>
      </c>
      <c r="I320" s="178"/>
      <c r="J320" s="179">
        <f t="shared" si="100"/>
        <v>0</v>
      </c>
      <c r="K320" s="180"/>
      <c r="L320" s="181"/>
      <c r="M320" s="182" t="s">
        <v>1</v>
      </c>
      <c r="N320" s="183" t="s">
        <v>40</v>
      </c>
      <c r="O320" s="55"/>
      <c r="P320" s="169">
        <f t="shared" si="101"/>
        <v>0</v>
      </c>
      <c r="Q320" s="169">
        <v>4.2900000000000004E-3</v>
      </c>
      <c r="R320" s="169">
        <f t="shared" si="102"/>
        <v>0.98438340000000013</v>
      </c>
      <c r="S320" s="169">
        <v>0</v>
      </c>
      <c r="T320" s="170">
        <f t="shared" si="10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71" t="s">
        <v>275</v>
      </c>
      <c r="AT320" s="171" t="s">
        <v>372</v>
      </c>
      <c r="AU320" s="171" t="s">
        <v>84</v>
      </c>
      <c r="AY320" s="14" t="s">
        <v>148</v>
      </c>
      <c r="BE320" s="172">
        <f t="shared" si="104"/>
        <v>0</v>
      </c>
      <c r="BF320" s="172">
        <f t="shared" si="105"/>
        <v>0</v>
      </c>
      <c r="BG320" s="172">
        <f t="shared" si="106"/>
        <v>0</v>
      </c>
      <c r="BH320" s="172">
        <f t="shared" si="107"/>
        <v>0</v>
      </c>
      <c r="BI320" s="172">
        <f t="shared" si="108"/>
        <v>0</v>
      </c>
      <c r="BJ320" s="14" t="s">
        <v>80</v>
      </c>
      <c r="BK320" s="172">
        <f t="shared" si="109"/>
        <v>0</v>
      </c>
      <c r="BL320" s="14" t="s">
        <v>211</v>
      </c>
      <c r="BM320" s="171" t="s">
        <v>799</v>
      </c>
    </row>
    <row r="321" spans="1:65" s="2" customFormat="1" ht="21.75" customHeight="1">
      <c r="A321" s="29"/>
      <c r="B321" s="158"/>
      <c r="C321" s="159" t="s">
        <v>800</v>
      </c>
      <c r="D321" s="159" t="s">
        <v>150</v>
      </c>
      <c r="E321" s="160" t="s">
        <v>801</v>
      </c>
      <c r="F321" s="161" t="s">
        <v>802</v>
      </c>
      <c r="G321" s="162" t="s">
        <v>387</v>
      </c>
      <c r="H321" s="184"/>
      <c r="I321" s="164"/>
      <c r="J321" s="165">
        <f t="shared" si="100"/>
        <v>0</v>
      </c>
      <c r="K321" s="166"/>
      <c r="L321" s="30"/>
      <c r="M321" s="167" t="s">
        <v>1</v>
      </c>
      <c r="N321" s="168" t="s">
        <v>40</v>
      </c>
      <c r="O321" s="55"/>
      <c r="P321" s="169">
        <f t="shared" si="101"/>
        <v>0</v>
      </c>
      <c r="Q321" s="169">
        <v>0</v>
      </c>
      <c r="R321" s="169">
        <f t="shared" si="102"/>
        <v>0</v>
      </c>
      <c r="S321" s="169">
        <v>0</v>
      </c>
      <c r="T321" s="170">
        <f t="shared" si="10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71" t="s">
        <v>211</v>
      </c>
      <c r="AT321" s="171" t="s">
        <v>150</v>
      </c>
      <c r="AU321" s="171" t="s">
        <v>84</v>
      </c>
      <c r="AY321" s="14" t="s">
        <v>148</v>
      </c>
      <c r="BE321" s="172">
        <f t="shared" si="104"/>
        <v>0</v>
      </c>
      <c r="BF321" s="172">
        <f t="shared" si="105"/>
        <v>0</v>
      </c>
      <c r="BG321" s="172">
        <f t="shared" si="106"/>
        <v>0</v>
      </c>
      <c r="BH321" s="172">
        <f t="shared" si="107"/>
        <v>0</v>
      </c>
      <c r="BI321" s="172">
        <f t="shared" si="108"/>
        <v>0</v>
      </c>
      <c r="BJ321" s="14" t="s">
        <v>80</v>
      </c>
      <c r="BK321" s="172">
        <f t="shared" si="109"/>
        <v>0</v>
      </c>
      <c r="BL321" s="14" t="s">
        <v>211</v>
      </c>
      <c r="BM321" s="171" t="s">
        <v>803</v>
      </c>
    </row>
    <row r="322" spans="1:65" s="12" customFormat="1" ht="22.9" customHeight="1">
      <c r="B322" s="145"/>
      <c r="D322" s="146" t="s">
        <v>74</v>
      </c>
      <c r="E322" s="156" t="s">
        <v>804</v>
      </c>
      <c r="F322" s="156" t="s">
        <v>805</v>
      </c>
      <c r="I322" s="148"/>
      <c r="J322" s="157">
        <f>BK322</f>
        <v>0</v>
      </c>
      <c r="L322" s="145"/>
      <c r="M322" s="150"/>
      <c r="N322" s="151"/>
      <c r="O322" s="151"/>
      <c r="P322" s="152">
        <f>SUM(P323:P328)</f>
        <v>0</v>
      </c>
      <c r="Q322" s="151"/>
      <c r="R322" s="152">
        <f>SUM(R323:R328)</f>
        <v>2.1146000000000003</v>
      </c>
      <c r="S322" s="151"/>
      <c r="T322" s="153">
        <f>SUM(T323:T328)</f>
        <v>0</v>
      </c>
      <c r="AR322" s="146" t="s">
        <v>84</v>
      </c>
      <c r="AT322" s="154" t="s">
        <v>74</v>
      </c>
      <c r="AU322" s="154" t="s">
        <v>80</v>
      </c>
      <c r="AY322" s="146" t="s">
        <v>148</v>
      </c>
      <c r="BK322" s="155">
        <f>SUM(BK323:BK328)</f>
        <v>0</v>
      </c>
    </row>
    <row r="323" spans="1:65" s="2" customFormat="1" ht="16.5" customHeight="1">
      <c r="A323" s="29"/>
      <c r="B323" s="158"/>
      <c r="C323" s="159" t="s">
        <v>806</v>
      </c>
      <c r="D323" s="159" t="s">
        <v>150</v>
      </c>
      <c r="E323" s="160" t="s">
        <v>807</v>
      </c>
      <c r="F323" s="161" t="s">
        <v>808</v>
      </c>
      <c r="G323" s="162" t="s">
        <v>153</v>
      </c>
      <c r="H323" s="163">
        <v>109</v>
      </c>
      <c r="I323" s="164"/>
      <c r="J323" s="165">
        <f t="shared" ref="J323:J328" si="110">ROUND(I323*H323,2)</f>
        <v>0</v>
      </c>
      <c r="K323" s="166"/>
      <c r="L323" s="30"/>
      <c r="M323" s="167" t="s">
        <v>1</v>
      </c>
      <c r="N323" s="168" t="s">
        <v>40</v>
      </c>
      <c r="O323" s="55"/>
      <c r="P323" s="169">
        <f t="shared" ref="P323:P328" si="111">O323*H323</f>
        <v>0</v>
      </c>
      <c r="Q323" s="169">
        <v>2.9999999999999997E-4</v>
      </c>
      <c r="R323" s="169">
        <f t="shared" ref="R323:R328" si="112">Q323*H323</f>
        <v>3.27E-2</v>
      </c>
      <c r="S323" s="169">
        <v>0</v>
      </c>
      <c r="T323" s="170">
        <f t="shared" ref="T323:T328" si="113"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1" t="s">
        <v>211</v>
      </c>
      <c r="AT323" s="171" t="s">
        <v>150</v>
      </c>
      <c r="AU323" s="171" t="s">
        <v>84</v>
      </c>
      <c r="AY323" s="14" t="s">
        <v>148</v>
      </c>
      <c r="BE323" s="172">
        <f t="shared" ref="BE323:BE328" si="114">IF(N323="základní",J323,0)</f>
        <v>0</v>
      </c>
      <c r="BF323" s="172">
        <f t="shared" ref="BF323:BF328" si="115">IF(N323="snížená",J323,0)</f>
        <v>0</v>
      </c>
      <c r="BG323" s="172">
        <f t="shared" ref="BG323:BG328" si="116">IF(N323="zákl. přenesená",J323,0)</f>
        <v>0</v>
      </c>
      <c r="BH323" s="172">
        <f t="shared" ref="BH323:BH328" si="117">IF(N323="sníž. přenesená",J323,0)</f>
        <v>0</v>
      </c>
      <c r="BI323" s="172">
        <f t="shared" ref="BI323:BI328" si="118">IF(N323="nulová",J323,0)</f>
        <v>0</v>
      </c>
      <c r="BJ323" s="14" t="s">
        <v>80</v>
      </c>
      <c r="BK323" s="172">
        <f t="shared" ref="BK323:BK328" si="119">ROUND(I323*H323,2)</f>
        <v>0</v>
      </c>
      <c r="BL323" s="14" t="s">
        <v>211</v>
      </c>
      <c r="BM323" s="171" t="s">
        <v>809</v>
      </c>
    </row>
    <row r="324" spans="1:65" s="2" customFormat="1" ht="21.75" customHeight="1">
      <c r="A324" s="29"/>
      <c r="B324" s="158"/>
      <c r="C324" s="159" t="s">
        <v>810</v>
      </c>
      <c r="D324" s="159" t="s">
        <v>150</v>
      </c>
      <c r="E324" s="160" t="s">
        <v>811</v>
      </c>
      <c r="F324" s="161" t="s">
        <v>812</v>
      </c>
      <c r="G324" s="162" t="s">
        <v>153</v>
      </c>
      <c r="H324" s="163">
        <v>109</v>
      </c>
      <c r="I324" s="164"/>
      <c r="J324" s="165">
        <f t="shared" si="110"/>
        <v>0</v>
      </c>
      <c r="K324" s="166"/>
      <c r="L324" s="30"/>
      <c r="M324" s="167" t="s">
        <v>1</v>
      </c>
      <c r="N324" s="168" t="s">
        <v>40</v>
      </c>
      <c r="O324" s="55"/>
      <c r="P324" s="169">
        <f t="shared" si="111"/>
        <v>0</v>
      </c>
      <c r="Q324" s="169">
        <v>1.5E-3</v>
      </c>
      <c r="R324" s="169">
        <f t="shared" si="112"/>
        <v>0.16350000000000001</v>
      </c>
      <c r="S324" s="169">
        <v>0</v>
      </c>
      <c r="T324" s="170">
        <f t="shared" si="11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71" t="s">
        <v>211</v>
      </c>
      <c r="AT324" s="171" t="s">
        <v>150</v>
      </c>
      <c r="AU324" s="171" t="s">
        <v>84</v>
      </c>
      <c r="AY324" s="14" t="s">
        <v>148</v>
      </c>
      <c r="BE324" s="172">
        <f t="shared" si="114"/>
        <v>0</v>
      </c>
      <c r="BF324" s="172">
        <f t="shared" si="115"/>
        <v>0</v>
      </c>
      <c r="BG324" s="172">
        <f t="shared" si="116"/>
        <v>0</v>
      </c>
      <c r="BH324" s="172">
        <f t="shared" si="117"/>
        <v>0</v>
      </c>
      <c r="BI324" s="172">
        <f t="shared" si="118"/>
        <v>0</v>
      </c>
      <c r="BJ324" s="14" t="s">
        <v>80</v>
      </c>
      <c r="BK324" s="172">
        <f t="shared" si="119"/>
        <v>0</v>
      </c>
      <c r="BL324" s="14" t="s">
        <v>211</v>
      </c>
      <c r="BM324" s="171" t="s">
        <v>813</v>
      </c>
    </row>
    <row r="325" spans="1:65" s="2" customFormat="1" ht="21.75" customHeight="1">
      <c r="A325" s="29"/>
      <c r="B325" s="158"/>
      <c r="C325" s="159" t="s">
        <v>814</v>
      </c>
      <c r="D325" s="159" t="s">
        <v>150</v>
      </c>
      <c r="E325" s="160" t="s">
        <v>815</v>
      </c>
      <c r="F325" s="161" t="s">
        <v>816</v>
      </c>
      <c r="G325" s="162" t="s">
        <v>153</v>
      </c>
      <c r="H325" s="163">
        <v>109</v>
      </c>
      <c r="I325" s="164"/>
      <c r="J325" s="165">
        <f t="shared" si="110"/>
        <v>0</v>
      </c>
      <c r="K325" s="166"/>
      <c r="L325" s="30"/>
      <c r="M325" s="167" t="s">
        <v>1</v>
      </c>
      <c r="N325" s="168" t="s">
        <v>40</v>
      </c>
      <c r="O325" s="55"/>
      <c r="P325" s="169">
        <f t="shared" si="111"/>
        <v>0</v>
      </c>
      <c r="Q325" s="169">
        <v>5.0000000000000001E-3</v>
      </c>
      <c r="R325" s="169">
        <f t="shared" si="112"/>
        <v>0.54500000000000004</v>
      </c>
      <c r="S325" s="169">
        <v>0</v>
      </c>
      <c r="T325" s="170">
        <f t="shared" si="11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71" t="s">
        <v>211</v>
      </c>
      <c r="AT325" s="171" t="s">
        <v>150</v>
      </c>
      <c r="AU325" s="171" t="s">
        <v>84</v>
      </c>
      <c r="AY325" s="14" t="s">
        <v>148</v>
      </c>
      <c r="BE325" s="172">
        <f t="shared" si="114"/>
        <v>0</v>
      </c>
      <c r="BF325" s="172">
        <f t="shared" si="115"/>
        <v>0</v>
      </c>
      <c r="BG325" s="172">
        <f t="shared" si="116"/>
        <v>0</v>
      </c>
      <c r="BH325" s="172">
        <f t="shared" si="117"/>
        <v>0</v>
      </c>
      <c r="BI325" s="172">
        <f t="shared" si="118"/>
        <v>0</v>
      </c>
      <c r="BJ325" s="14" t="s">
        <v>80</v>
      </c>
      <c r="BK325" s="172">
        <f t="shared" si="119"/>
        <v>0</v>
      </c>
      <c r="BL325" s="14" t="s">
        <v>211</v>
      </c>
      <c r="BM325" s="171" t="s">
        <v>817</v>
      </c>
    </row>
    <row r="326" spans="1:65" s="2" customFormat="1" ht="16.5" customHeight="1">
      <c r="A326" s="29"/>
      <c r="B326" s="158"/>
      <c r="C326" s="173" t="s">
        <v>818</v>
      </c>
      <c r="D326" s="173" t="s">
        <v>372</v>
      </c>
      <c r="E326" s="174" t="s">
        <v>819</v>
      </c>
      <c r="F326" s="175" t="s">
        <v>820</v>
      </c>
      <c r="G326" s="176" t="s">
        <v>153</v>
      </c>
      <c r="H326" s="177">
        <v>109</v>
      </c>
      <c r="I326" s="178"/>
      <c r="J326" s="179">
        <f t="shared" si="110"/>
        <v>0</v>
      </c>
      <c r="K326" s="180"/>
      <c r="L326" s="181"/>
      <c r="M326" s="182" t="s">
        <v>1</v>
      </c>
      <c r="N326" s="183" t="s">
        <v>40</v>
      </c>
      <c r="O326" s="55"/>
      <c r="P326" s="169">
        <f t="shared" si="111"/>
        <v>0</v>
      </c>
      <c r="Q326" s="169">
        <v>1.26E-2</v>
      </c>
      <c r="R326" s="169">
        <f t="shared" si="112"/>
        <v>1.3734</v>
      </c>
      <c r="S326" s="169">
        <v>0</v>
      </c>
      <c r="T326" s="170">
        <f t="shared" si="11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71" t="s">
        <v>275</v>
      </c>
      <c r="AT326" s="171" t="s">
        <v>372</v>
      </c>
      <c r="AU326" s="171" t="s">
        <v>84</v>
      </c>
      <c r="AY326" s="14" t="s">
        <v>148</v>
      </c>
      <c r="BE326" s="172">
        <f t="shared" si="114"/>
        <v>0</v>
      </c>
      <c r="BF326" s="172">
        <f t="shared" si="115"/>
        <v>0</v>
      </c>
      <c r="BG326" s="172">
        <f t="shared" si="116"/>
        <v>0</v>
      </c>
      <c r="BH326" s="172">
        <f t="shared" si="117"/>
        <v>0</v>
      </c>
      <c r="BI326" s="172">
        <f t="shared" si="118"/>
        <v>0</v>
      </c>
      <c r="BJ326" s="14" t="s">
        <v>80</v>
      </c>
      <c r="BK326" s="172">
        <f t="shared" si="119"/>
        <v>0</v>
      </c>
      <c r="BL326" s="14" t="s">
        <v>211</v>
      </c>
      <c r="BM326" s="171" t="s">
        <v>821</v>
      </c>
    </row>
    <row r="327" spans="1:65" s="2" customFormat="1" ht="21.75" customHeight="1">
      <c r="A327" s="29"/>
      <c r="B327" s="158"/>
      <c r="C327" s="159" t="s">
        <v>822</v>
      </c>
      <c r="D327" s="159" t="s">
        <v>150</v>
      </c>
      <c r="E327" s="160" t="s">
        <v>823</v>
      </c>
      <c r="F327" s="161" t="s">
        <v>824</v>
      </c>
      <c r="G327" s="162" t="s">
        <v>153</v>
      </c>
      <c r="H327" s="163">
        <v>109</v>
      </c>
      <c r="I327" s="164"/>
      <c r="J327" s="165">
        <f t="shared" si="110"/>
        <v>0</v>
      </c>
      <c r="K327" s="166"/>
      <c r="L327" s="30"/>
      <c r="M327" s="167" t="s">
        <v>1</v>
      </c>
      <c r="N327" s="168" t="s">
        <v>40</v>
      </c>
      <c r="O327" s="55"/>
      <c r="P327" s="169">
        <f t="shared" si="111"/>
        <v>0</v>
      </c>
      <c r="Q327" s="169">
        <v>0</v>
      </c>
      <c r="R327" s="169">
        <f t="shared" si="112"/>
        <v>0</v>
      </c>
      <c r="S327" s="169">
        <v>0</v>
      </c>
      <c r="T327" s="170">
        <f t="shared" si="11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1" t="s">
        <v>211</v>
      </c>
      <c r="AT327" s="171" t="s">
        <v>150</v>
      </c>
      <c r="AU327" s="171" t="s">
        <v>84</v>
      </c>
      <c r="AY327" s="14" t="s">
        <v>148</v>
      </c>
      <c r="BE327" s="172">
        <f t="shared" si="114"/>
        <v>0</v>
      </c>
      <c r="BF327" s="172">
        <f t="shared" si="115"/>
        <v>0</v>
      </c>
      <c r="BG327" s="172">
        <f t="shared" si="116"/>
        <v>0</v>
      </c>
      <c r="BH327" s="172">
        <f t="shared" si="117"/>
        <v>0</v>
      </c>
      <c r="BI327" s="172">
        <f t="shared" si="118"/>
        <v>0</v>
      </c>
      <c r="BJ327" s="14" t="s">
        <v>80</v>
      </c>
      <c r="BK327" s="172">
        <f t="shared" si="119"/>
        <v>0</v>
      </c>
      <c r="BL327" s="14" t="s">
        <v>211</v>
      </c>
      <c r="BM327" s="171" t="s">
        <v>825</v>
      </c>
    </row>
    <row r="328" spans="1:65" s="2" customFormat="1" ht="21.75" customHeight="1">
      <c r="A328" s="29"/>
      <c r="B328" s="158"/>
      <c r="C328" s="159" t="s">
        <v>826</v>
      </c>
      <c r="D328" s="159" t="s">
        <v>150</v>
      </c>
      <c r="E328" s="160" t="s">
        <v>827</v>
      </c>
      <c r="F328" s="161" t="s">
        <v>828</v>
      </c>
      <c r="G328" s="162" t="s">
        <v>387</v>
      </c>
      <c r="H328" s="184"/>
      <c r="I328" s="164"/>
      <c r="J328" s="165">
        <f t="shared" si="110"/>
        <v>0</v>
      </c>
      <c r="K328" s="166"/>
      <c r="L328" s="30"/>
      <c r="M328" s="167" t="s">
        <v>1</v>
      </c>
      <c r="N328" s="168" t="s">
        <v>40</v>
      </c>
      <c r="O328" s="55"/>
      <c r="P328" s="169">
        <f t="shared" si="111"/>
        <v>0</v>
      </c>
      <c r="Q328" s="169">
        <v>0</v>
      </c>
      <c r="R328" s="169">
        <f t="shared" si="112"/>
        <v>0</v>
      </c>
      <c r="S328" s="169">
        <v>0</v>
      </c>
      <c r="T328" s="170">
        <f t="shared" si="113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71" t="s">
        <v>211</v>
      </c>
      <c r="AT328" s="171" t="s">
        <v>150</v>
      </c>
      <c r="AU328" s="171" t="s">
        <v>84</v>
      </c>
      <c r="AY328" s="14" t="s">
        <v>148</v>
      </c>
      <c r="BE328" s="172">
        <f t="shared" si="114"/>
        <v>0</v>
      </c>
      <c r="BF328" s="172">
        <f t="shared" si="115"/>
        <v>0</v>
      </c>
      <c r="BG328" s="172">
        <f t="shared" si="116"/>
        <v>0</v>
      </c>
      <c r="BH328" s="172">
        <f t="shared" si="117"/>
        <v>0</v>
      </c>
      <c r="BI328" s="172">
        <f t="shared" si="118"/>
        <v>0</v>
      </c>
      <c r="BJ328" s="14" t="s">
        <v>80</v>
      </c>
      <c r="BK328" s="172">
        <f t="shared" si="119"/>
        <v>0</v>
      </c>
      <c r="BL328" s="14" t="s">
        <v>211</v>
      </c>
      <c r="BM328" s="171" t="s">
        <v>829</v>
      </c>
    </row>
    <row r="329" spans="1:65" s="12" customFormat="1" ht="22.9" customHeight="1">
      <c r="B329" s="145"/>
      <c r="D329" s="146" t="s">
        <v>74</v>
      </c>
      <c r="E329" s="156" t="s">
        <v>830</v>
      </c>
      <c r="F329" s="156" t="s">
        <v>831</v>
      </c>
      <c r="I329" s="148"/>
      <c r="J329" s="157">
        <f>BK329</f>
        <v>0</v>
      </c>
      <c r="L329" s="145"/>
      <c r="M329" s="150"/>
      <c r="N329" s="151"/>
      <c r="O329" s="151"/>
      <c r="P329" s="152">
        <f>SUM(P330:P333)</f>
        <v>0</v>
      </c>
      <c r="Q329" s="151"/>
      <c r="R329" s="152">
        <f>SUM(R330:R333)</f>
        <v>4.9608999999999996</v>
      </c>
      <c r="S329" s="151"/>
      <c r="T329" s="153">
        <f>SUM(T330:T333)</f>
        <v>0</v>
      </c>
      <c r="AR329" s="146" t="s">
        <v>84</v>
      </c>
      <c r="AT329" s="154" t="s">
        <v>74</v>
      </c>
      <c r="AU329" s="154" t="s">
        <v>80</v>
      </c>
      <c r="AY329" s="146" t="s">
        <v>148</v>
      </c>
      <c r="BK329" s="155">
        <f>SUM(BK330:BK333)</f>
        <v>0</v>
      </c>
    </row>
    <row r="330" spans="1:65" s="2" customFormat="1" ht="16.5" customHeight="1">
      <c r="A330" s="29"/>
      <c r="B330" s="158"/>
      <c r="C330" s="159" t="s">
        <v>832</v>
      </c>
      <c r="D330" s="159" t="s">
        <v>150</v>
      </c>
      <c r="E330" s="160" t="s">
        <v>833</v>
      </c>
      <c r="F330" s="161" t="s">
        <v>834</v>
      </c>
      <c r="G330" s="162" t="s">
        <v>153</v>
      </c>
      <c r="H330" s="163">
        <v>53.2</v>
      </c>
      <c r="I330" s="164"/>
      <c r="J330" s="165">
        <f>ROUND(I330*H330,2)</f>
        <v>0</v>
      </c>
      <c r="K330" s="166"/>
      <c r="L330" s="30"/>
      <c r="M330" s="167" t="s">
        <v>1</v>
      </c>
      <c r="N330" s="168" t="s">
        <v>40</v>
      </c>
      <c r="O330" s="55"/>
      <c r="P330" s="169">
        <f>O330*H330</f>
        <v>0</v>
      </c>
      <c r="Q330" s="169">
        <v>4.0000000000000002E-4</v>
      </c>
      <c r="R330" s="169">
        <f>Q330*H330</f>
        <v>2.1280000000000004E-2</v>
      </c>
      <c r="S330" s="169">
        <v>0</v>
      </c>
      <c r="T330" s="170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71" t="s">
        <v>211</v>
      </c>
      <c r="AT330" s="171" t="s">
        <v>150</v>
      </c>
      <c r="AU330" s="171" t="s">
        <v>84</v>
      </c>
      <c r="AY330" s="14" t="s">
        <v>148</v>
      </c>
      <c r="BE330" s="172">
        <f>IF(N330="základní",J330,0)</f>
        <v>0</v>
      </c>
      <c r="BF330" s="172">
        <f>IF(N330="snížená",J330,0)</f>
        <v>0</v>
      </c>
      <c r="BG330" s="172">
        <f>IF(N330="zákl. přenesená",J330,0)</f>
        <v>0</v>
      </c>
      <c r="BH330" s="172">
        <f>IF(N330="sníž. přenesená",J330,0)</f>
        <v>0</v>
      </c>
      <c r="BI330" s="172">
        <f>IF(N330="nulová",J330,0)</f>
        <v>0</v>
      </c>
      <c r="BJ330" s="14" t="s">
        <v>80</v>
      </c>
      <c r="BK330" s="172">
        <f>ROUND(I330*H330,2)</f>
        <v>0</v>
      </c>
      <c r="BL330" s="14" t="s">
        <v>211</v>
      </c>
      <c r="BM330" s="171" t="s">
        <v>835</v>
      </c>
    </row>
    <row r="331" spans="1:65" s="2" customFormat="1" ht="21.75" customHeight="1">
      <c r="A331" s="29"/>
      <c r="B331" s="158"/>
      <c r="C331" s="159" t="s">
        <v>836</v>
      </c>
      <c r="D331" s="159" t="s">
        <v>150</v>
      </c>
      <c r="E331" s="160" t="s">
        <v>837</v>
      </c>
      <c r="F331" s="161" t="s">
        <v>838</v>
      </c>
      <c r="G331" s="162" t="s">
        <v>153</v>
      </c>
      <c r="H331" s="163">
        <v>53.2</v>
      </c>
      <c r="I331" s="164"/>
      <c r="J331" s="165">
        <f>ROUND(I331*H331,2)</f>
        <v>0</v>
      </c>
      <c r="K331" s="166"/>
      <c r="L331" s="30"/>
      <c r="M331" s="167" t="s">
        <v>1</v>
      </c>
      <c r="N331" s="168" t="s">
        <v>40</v>
      </c>
      <c r="O331" s="55"/>
      <c r="P331" s="169">
        <f>O331*H331</f>
        <v>0</v>
      </c>
      <c r="Q331" s="169">
        <v>7.7999999999999996E-3</v>
      </c>
      <c r="R331" s="169">
        <f>Q331*H331</f>
        <v>0.41496</v>
      </c>
      <c r="S331" s="169">
        <v>0</v>
      </c>
      <c r="T331" s="170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71" t="s">
        <v>211</v>
      </c>
      <c r="AT331" s="171" t="s">
        <v>150</v>
      </c>
      <c r="AU331" s="171" t="s">
        <v>84</v>
      </c>
      <c r="AY331" s="14" t="s">
        <v>148</v>
      </c>
      <c r="BE331" s="172">
        <f>IF(N331="základní",J331,0)</f>
        <v>0</v>
      </c>
      <c r="BF331" s="172">
        <f>IF(N331="snížená",J331,0)</f>
        <v>0</v>
      </c>
      <c r="BG331" s="172">
        <f>IF(N331="zákl. přenesená",J331,0)</f>
        <v>0</v>
      </c>
      <c r="BH331" s="172">
        <f>IF(N331="sníž. přenesená",J331,0)</f>
        <v>0</v>
      </c>
      <c r="BI331" s="172">
        <f>IF(N331="nulová",J331,0)</f>
        <v>0</v>
      </c>
      <c r="BJ331" s="14" t="s">
        <v>80</v>
      </c>
      <c r="BK331" s="172">
        <f>ROUND(I331*H331,2)</f>
        <v>0</v>
      </c>
      <c r="BL331" s="14" t="s">
        <v>211</v>
      </c>
      <c r="BM331" s="171" t="s">
        <v>839</v>
      </c>
    </row>
    <row r="332" spans="1:65" s="2" customFormat="1" ht="16.5" customHeight="1">
      <c r="A332" s="29"/>
      <c r="B332" s="158"/>
      <c r="C332" s="173" t="s">
        <v>840</v>
      </c>
      <c r="D332" s="173" t="s">
        <v>372</v>
      </c>
      <c r="E332" s="174" t="s">
        <v>841</v>
      </c>
      <c r="F332" s="175" t="s">
        <v>842</v>
      </c>
      <c r="G332" s="176" t="s">
        <v>153</v>
      </c>
      <c r="H332" s="177">
        <v>55.86</v>
      </c>
      <c r="I332" s="178"/>
      <c r="J332" s="179">
        <f>ROUND(I332*H332,2)</f>
        <v>0</v>
      </c>
      <c r="K332" s="180"/>
      <c r="L332" s="181"/>
      <c r="M332" s="182" t="s">
        <v>1</v>
      </c>
      <c r="N332" s="183" t="s">
        <v>40</v>
      </c>
      <c r="O332" s="55"/>
      <c r="P332" s="169">
        <f>O332*H332</f>
        <v>0</v>
      </c>
      <c r="Q332" s="169">
        <v>8.1000000000000003E-2</v>
      </c>
      <c r="R332" s="169">
        <f>Q332*H332</f>
        <v>4.5246599999999999</v>
      </c>
      <c r="S332" s="169">
        <v>0</v>
      </c>
      <c r="T332" s="170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1" t="s">
        <v>275</v>
      </c>
      <c r="AT332" s="171" t="s">
        <v>372</v>
      </c>
      <c r="AU332" s="171" t="s">
        <v>84</v>
      </c>
      <c r="AY332" s="14" t="s">
        <v>148</v>
      </c>
      <c r="BE332" s="172">
        <f>IF(N332="základní",J332,0)</f>
        <v>0</v>
      </c>
      <c r="BF332" s="172">
        <f>IF(N332="snížená",J332,0)</f>
        <v>0</v>
      </c>
      <c r="BG332" s="172">
        <f>IF(N332="zákl. přenesená",J332,0)</f>
        <v>0</v>
      </c>
      <c r="BH332" s="172">
        <f>IF(N332="sníž. přenesená",J332,0)</f>
        <v>0</v>
      </c>
      <c r="BI332" s="172">
        <f>IF(N332="nulová",J332,0)</f>
        <v>0</v>
      </c>
      <c r="BJ332" s="14" t="s">
        <v>80</v>
      </c>
      <c r="BK332" s="172">
        <f>ROUND(I332*H332,2)</f>
        <v>0</v>
      </c>
      <c r="BL332" s="14" t="s">
        <v>211</v>
      </c>
      <c r="BM332" s="171" t="s">
        <v>843</v>
      </c>
    </row>
    <row r="333" spans="1:65" s="2" customFormat="1" ht="21.75" customHeight="1">
      <c r="A333" s="29"/>
      <c r="B333" s="158"/>
      <c r="C333" s="159" t="s">
        <v>844</v>
      </c>
      <c r="D333" s="159" t="s">
        <v>150</v>
      </c>
      <c r="E333" s="160" t="s">
        <v>845</v>
      </c>
      <c r="F333" s="161" t="s">
        <v>846</v>
      </c>
      <c r="G333" s="162" t="s">
        <v>387</v>
      </c>
      <c r="H333" s="184"/>
      <c r="I333" s="164"/>
      <c r="J333" s="165">
        <f>ROUND(I333*H333,2)</f>
        <v>0</v>
      </c>
      <c r="K333" s="166"/>
      <c r="L333" s="30"/>
      <c r="M333" s="167" t="s">
        <v>1</v>
      </c>
      <c r="N333" s="168" t="s">
        <v>40</v>
      </c>
      <c r="O333" s="55"/>
      <c r="P333" s="169">
        <f>O333*H333</f>
        <v>0</v>
      </c>
      <c r="Q333" s="169">
        <v>0</v>
      </c>
      <c r="R333" s="169">
        <f>Q333*H333</f>
        <v>0</v>
      </c>
      <c r="S333" s="169">
        <v>0</v>
      </c>
      <c r="T333" s="170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71" t="s">
        <v>211</v>
      </c>
      <c r="AT333" s="171" t="s">
        <v>150</v>
      </c>
      <c r="AU333" s="171" t="s">
        <v>84</v>
      </c>
      <c r="AY333" s="14" t="s">
        <v>148</v>
      </c>
      <c r="BE333" s="172">
        <f>IF(N333="základní",J333,0)</f>
        <v>0</v>
      </c>
      <c r="BF333" s="172">
        <f>IF(N333="snížená",J333,0)</f>
        <v>0</v>
      </c>
      <c r="BG333" s="172">
        <f>IF(N333="zákl. přenesená",J333,0)</f>
        <v>0</v>
      </c>
      <c r="BH333" s="172">
        <f>IF(N333="sníž. přenesená",J333,0)</f>
        <v>0</v>
      </c>
      <c r="BI333" s="172">
        <f>IF(N333="nulová",J333,0)</f>
        <v>0</v>
      </c>
      <c r="BJ333" s="14" t="s">
        <v>80</v>
      </c>
      <c r="BK333" s="172">
        <f>ROUND(I333*H333,2)</f>
        <v>0</v>
      </c>
      <c r="BL333" s="14" t="s">
        <v>211</v>
      </c>
      <c r="BM333" s="171" t="s">
        <v>847</v>
      </c>
    </row>
    <row r="334" spans="1:65" s="12" customFormat="1" ht="22.9" customHeight="1">
      <c r="B334" s="145"/>
      <c r="D334" s="146" t="s">
        <v>74</v>
      </c>
      <c r="E334" s="156" t="s">
        <v>848</v>
      </c>
      <c r="F334" s="156" t="s">
        <v>849</v>
      </c>
      <c r="I334" s="148"/>
      <c r="J334" s="157">
        <f>BK334</f>
        <v>0</v>
      </c>
      <c r="L334" s="145"/>
      <c r="M334" s="150"/>
      <c r="N334" s="151"/>
      <c r="O334" s="151"/>
      <c r="P334" s="152">
        <f>SUM(P335:P336)</f>
        <v>0</v>
      </c>
      <c r="Q334" s="151"/>
      <c r="R334" s="152">
        <f>SUM(R335:R336)</f>
        <v>0.37789499999999998</v>
      </c>
      <c r="S334" s="151"/>
      <c r="T334" s="153">
        <f>SUM(T335:T336)</f>
        <v>0</v>
      </c>
      <c r="AR334" s="146" t="s">
        <v>84</v>
      </c>
      <c r="AT334" s="154" t="s">
        <v>74</v>
      </c>
      <c r="AU334" s="154" t="s">
        <v>80</v>
      </c>
      <c r="AY334" s="146" t="s">
        <v>148</v>
      </c>
      <c r="BK334" s="155">
        <f>SUM(BK335:BK336)</f>
        <v>0</v>
      </c>
    </row>
    <row r="335" spans="1:65" s="2" customFormat="1" ht="16.5" customHeight="1">
      <c r="A335" s="29"/>
      <c r="B335" s="158"/>
      <c r="C335" s="159" t="s">
        <v>850</v>
      </c>
      <c r="D335" s="159" t="s">
        <v>150</v>
      </c>
      <c r="E335" s="160" t="s">
        <v>851</v>
      </c>
      <c r="F335" s="161" t="s">
        <v>852</v>
      </c>
      <c r="G335" s="162" t="s">
        <v>153</v>
      </c>
      <c r="H335" s="163">
        <v>359.9</v>
      </c>
      <c r="I335" s="164"/>
      <c r="J335" s="165">
        <f>ROUND(I335*H335,2)</f>
        <v>0</v>
      </c>
      <c r="K335" s="166"/>
      <c r="L335" s="30"/>
      <c r="M335" s="167" t="s">
        <v>1</v>
      </c>
      <c r="N335" s="168" t="s">
        <v>40</v>
      </c>
      <c r="O335" s="55"/>
      <c r="P335" s="169">
        <f>O335*H335</f>
        <v>0</v>
      </c>
      <c r="Q335" s="169">
        <v>1.2999999999999999E-4</v>
      </c>
      <c r="R335" s="169">
        <f>Q335*H335</f>
        <v>4.6786999999999995E-2</v>
      </c>
      <c r="S335" s="169">
        <v>0</v>
      </c>
      <c r="T335" s="170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71" t="s">
        <v>211</v>
      </c>
      <c r="AT335" s="171" t="s">
        <v>150</v>
      </c>
      <c r="AU335" s="171" t="s">
        <v>84</v>
      </c>
      <c r="AY335" s="14" t="s">
        <v>148</v>
      </c>
      <c r="BE335" s="172">
        <f>IF(N335="základní",J335,0)</f>
        <v>0</v>
      </c>
      <c r="BF335" s="172">
        <f>IF(N335="snížená",J335,0)</f>
        <v>0</v>
      </c>
      <c r="BG335" s="172">
        <f>IF(N335="zákl. přenesená",J335,0)</f>
        <v>0</v>
      </c>
      <c r="BH335" s="172">
        <f>IF(N335="sníž. přenesená",J335,0)</f>
        <v>0</v>
      </c>
      <c r="BI335" s="172">
        <f>IF(N335="nulová",J335,0)</f>
        <v>0</v>
      </c>
      <c r="BJ335" s="14" t="s">
        <v>80</v>
      </c>
      <c r="BK335" s="172">
        <f>ROUND(I335*H335,2)</f>
        <v>0</v>
      </c>
      <c r="BL335" s="14" t="s">
        <v>211</v>
      </c>
      <c r="BM335" s="171" t="s">
        <v>853</v>
      </c>
    </row>
    <row r="336" spans="1:65" s="2" customFormat="1" ht="21.75" customHeight="1">
      <c r="A336" s="29"/>
      <c r="B336" s="158"/>
      <c r="C336" s="159" t="s">
        <v>854</v>
      </c>
      <c r="D336" s="159" t="s">
        <v>150</v>
      </c>
      <c r="E336" s="160" t="s">
        <v>855</v>
      </c>
      <c r="F336" s="161" t="s">
        <v>856</v>
      </c>
      <c r="G336" s="162" t="s">
        <v>153</v>
      </c>
      <c r="H336" s="163">
        <v>359.9</v>
      </c>
      <c r="I336" s="164"/>
      <c r="J336" s="165">
        <f>ROUND(I336*H336,2)</f>
        <v>0</v>
      </c>
      <c r="K336" s="166"/>
      <c r="L336" s="30"/>
      <c r="M336" s="167" t="s">
        <v>1</v>
      </c>
      <c r="N336" s="168" t="s">
        <v>40</v>
      </c>
      <c r="O336" s="55"/>
      <c r="P336" s="169">
        <f>O336*H336</f>
        <v>0</v>
      </c>
      <c r="Q336" s="169">
        <v>9.2000000000000003E-4</v>
      </c>
      <c r="R336" s="169">
        <f>Q336*H336</f>
        <v>0.33110800000000001</v>
      </c>
      <c r="S336" s="169">
        <v>0</v>
      </c>
      <c r="T336" s="170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1" t="s">
        <v>211</v>
      </c>
      <c r="AT336" s="171" t="s">
        <v>150</v>
      </c>
      <c r="AU336" s="171" t="s">
        <v>84</v>
      </c>
      <c r="AY336" s="14" t="s">
        <v>148</v>
      </c>
      <c r="BE336" s="172">
        <f>IF(N336="základní",J336,0)</f>
        <v>0</v>
      </c>
      <c r="BF336" s="172">
        <f>IF(N336="snížená",J336,0)</f>
        <v>0</v>
      </c>
      <c r="BG336" s="172">
        <f>IF(N336="zákl. přenesená",J336,0)</f>
        <v>0</v>
      </c>
      <c r="BH336" s="172">
        <f>IF(N336="sníž. přenesená",J336,0)</f>
        <v>0</v>
      </c>
      <c r="BI336" s="172">
        <f>IF(N336="nulová",J336,0)</f>
        <v>0</v>
      </c>
      <c r="BJ336" s="14" t="s">
        <v>80</v>
      </c>
      <c r="BK336" s="172">
        <f>ROUND(I336*H336,2)</f>
        <v>0</v>
      </c>
      <c r="BL336" s="14" t="s">
        <v>211</v>
      </c>
      <c r="BM336" s="171" t="s">
        <v>857</v>
      </c>
    </row>
    <row r="337" spans="1:65" s="12" customFormat="1" ht="22.9" customHeight="1">
      <c r="B337" s="145"/>
      <c r="D337" s="146" t="s">
        <v>74</v>
      </c>
      <c r="E337" s="156" t="s">
        <v>858</v>
      </c>
      <c r="F337" s="156" t="s">
        <v>859</v>
      </c>
      <c r="I337" s="148"/>
      <c r="J337" s="157">
        <f>BK337</f>
        <v>0</v>
      </c>
      <c r="L337" s="145"/>
      <c r="M337" s="150"/>
      <c r="N337" s="151"/>
      <c r="O337" s="151"/>
      <c r="P337" s="152">
        <f>SUM(P338:P339)</f>
        <v>0</v>
      </c>
      <c r="Q337" s="151"/>
      <c r="R337" s="152">
        <f>SUM(R338:R339)</f>
        <v>0.386046</v>
      </c>
      <c r="S337" s="151"/>
      <c r="T337" s="153">
        <f>SUM(T338:T339)</f>
        <v>0</v>
      </c>
      <c r="AR337" s="146" t="s">
        <v>84</v>
      </c>
      <c r="AT337" s="154" t="s">
        <v>74</v>
      </c>
      <c r="AU337" s="154" t="s">
        <v>80</v>
      </c>
      <c r="AY337" s="146" t="s">
        <v>148</v>
      </c>
      <c r="BK337" s="155">
        <f>SUM(BK338:BK339)</f>
        <v>0</v>
      </c>
    </row>
    <row r="338" spans="1:65" s="2" customFormat="1" ht="21.75" customHeight="1">
      <c r="A338" s="29"/>
      <c r="B338" s="158"/>
      <c r="C338" s="159" t="s">
        <v>860</v>
      </c>
      <c r="D338" s="159" t="s">
        <v>150</v>
      </c>
      <c r="E338" s="160" t="s">
        <v>861</v>
      </c>
      <c r="F338" s="161" t="s">
        <v>862</v>
      </c>
      <c r="G338" s="162" t="s">
        <v>153</v>
      </c>
      <c r="H338" s="163">
        <v>714.9</v>
      </c>
      <c r="I338" s="164"/>
      <c r="J338" s="165">
        <f>ROUND(I338*H338,2)</f>
        <v>0</v>
      </c>
      <c r="K338" s="166"/>
      <c r="L338" s="30"/>
      <c r="M338" s="167" t="s">
        <v>1</v>
      </c>
      <c r="N338" s="168" t="s">
        <v>40</v>
      </c>
      <c r="O338" s="55"/>
      <c r="P338" s="169">
        <f>O338*H338</f>
        <v>0</v>
      </c>
      <c r="Q338" s="169">
        <v>2.1000000000000001E-4</v>
      </c>
      <c r="R338" s="169">
        <f>Q338*H338</f>
        <v>0.15012900000000001</v>
      </c>
      <c r="S338" s="169">
        <v>0</v>
      </c>
      <c r="T338" s="170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1" t="s">
        <v>211</v>
      </c>
      <c r="AT338" s="171" t="s">
        <v>150</v>
      </c>
      <c r="AU338" s="171" t="s">
        <v>84</v>
      </c>
      <c r="AY338" s="14" t="s">
        <v>148</v>
      </c>
      <c r="BE338" s="172">
        <f>IF(N338="základní",J338,0)</f>
        <v>0</v>
      </c>
      <c r="BF338" s="172">
        <f>IF(N338="snížená",J338,0)</f>
        <v>0</v>
      </c>
      <c r="BG338" s="172">
        <f>IF(N338="zákl. přenesená",J338,0)</f>
        <v>0</v>
      </c>
      <c r="BH338" s="172">
        <f>IF(N338="sníž. přenesená",J338,0)</f>
        <v>0</v>
      </c>
      <c r="BI338" s="172">
        <f>IF(N338="nulová",J338,0)</f>
        <v>0</v>
      </c>
      <c r="BJ338" s="14" t="s">
        <v>80</v>
      </c>
      <c r="BK338" s="172">
        <f>ROUND(I338*H338,2)</f>
        <v>0</v>
      </c>
      <c r="BL338" s="14" t="s">
        <v>211</v>
      </c>
      <c r="BM338" s="171" t="s">
        <v>863</v>
      </c>
    </row>
    <row r="339" spans="1:65" s="2" customFormat="1" ht="21.75" customHeight="1">
      <c r="A339" s="29"/>
      <c r="B339" s="158"/>
      <c r="C339" s="159" t="s">
        <v>864</v>
      </c>
      <c r="D339" s="159" t="s">
        <v>150</v>
      </c>
      <c r="E339" s="160" t="s">
        <v>865</v>
      </c>
      <c r="F339" s="161" t="s">
        <v>866</v>
      </c>
      <c r="G339" s="162" t="s">
        <v>153</v>
      </c>
      <c r="H339" s="163">
        <v>714.9</v>
      </c>
      <c r="I339" s="164"/>
      <c r="J339" s="165">
        <f>ROUND(I339*H339,2)</f>
        <v>0</v>
      </c>
      <c r="K339" s="166"/>
      <c r="L339" s="30"/>
      <c r="M339" s="167" t="s">
        <v>1</v>
      </c>
      <c r="N339" s="168" t="s">
        <v>40</v>
      </c>
      <c r="O339" s="55"/>
      <c r="P339" s="169">
        <f>O339*H339</f>
        <v>0</v>
      </c>
      <c r="Q339" s="169">
        <v>3.3E-4</v>
      </c>
      <c r="R339" s="169">
        <f>Q339*H339</f>
        <v>0.23591699999999999</v>
      </c>
      <c r="S339" s="169">
        <v>0</v>
      </c>
      <c r="T339" s="170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71" t="s">
        <v>211</v>
      </c>
      <c r="AT339" s="171" t="s">
        <v>150</v>
      </c>
      <c r="AU339" s="171" t="s">
        <v>84</v>
      </c>
      <c r="AY339" s="14" t="s">
        <v>148</v>
      </c>
      <c r="BE339" s="172">
        <f>IF(N339="základní",J339,0)</f>
        <v>0</v>
      </c>
      <c r="BF339" s="172">
        <f>IF(N339="snížená",J339,0)</f>
        <v>0</v>
      </c>
      <c r="BG339" s="172">
        <f>IF(N339="zákl. přenesená",J339,0)</f>
        <v>0</v>
      </c>
      <c r="BH339" s="172">
        <f>IF(N339="sníž. přenesená",J339,0)</f>
        <v>0</v>
      </c>
      <c r="BI339" s="172">
        <f>IF(N339="nulová",J339,0)</f>
        <v>0</v>
      </c>
      <c r="BJ339" s="14" t="s">
        <v>80</v>
      </c>
      <c r="BK339" s="172">
        <f>ROUND(I339*H339,2)</f>
        <v>0</v>
      </c>
      <c r="BL339" s="14" t="s">
        <v>211</v>
      </c>
      <c r="BM339" s="171" t="s">
        <v>867</v>
      </c>
    </row>
    <row r="340" spans="1:65" s="12" customFormat="1" ht="25.9" customHeight="1">
      <c r="B340" s="145"/>
      <c r="D340" s="146" t="s">
        <v>74</v>
      </c>
      <c r="E340" s="147" t="s">
        <v>868</v>
      </c>
      <c r="F340" s="147" t="s">
        <v>869</v>
      </c>
      <c r="I340" s="148"/>
      <c r="J340" s="149">
        <f>BK340</f>
        <v>0</v>
      </c>
      <c r="L340" s="145"/>
      <c r="M340" s="150"/>
      <c r="N340" s="151"/>
      <c r="O340" s="151"/>
      <c r="P340" s="152">
        <f>P341</f>
        <v>0</v>
      </c>
      <c r="Q340" s="151"/>
      <c r="R340" s="152">
        <f>R341</f>
        <v>0</v>
      </c>
      <c r="S340" s="151"/>
      <c r="T340" s="153">
        <f>T341</f>
        <v>0</v>
      </c>
      <c r="AR340" s="146" t="s">
        <v>93</v>
      </c>
      <c r="AT340" s="154" t="s">
        <v>74</v>
      </c>
      <c r="AU340" s="154" t="s">
        <v>75</v>
      </c>
      <c r="AY340" s="146" t="s">
        <v>148</v>
      </c>
      <c r="BK340" s="155">
        <f>BK341</f>
        <v>0</v>
      </c>
    </row>
    <row r="341" spans="1:65" s="12" customFormat="1" ht="22.9" customHeight="1">
      <c r="B341" s="145"/>
      <c r="D341" s="146" t="s">
        <v>74</v>
      </c>
      <c r="E341" s="156" t="s">
        <v>870</v>
      </c>
      <c r="F341" s="156" t="s">
        <v>871</v>
      </c>
      <c r="I341" s="148"/>
      <c r="J341" s="157">
        <f>BK341</f>
        <v>0</v>
      </c>
      <c r="L341" s="145"/>
      <c r="M341" s="150"/>
      <c r="N341" s="151"/>
      <c r="O341" s="151"/>
      <c r="P341" s="152">
        <f>P342</f>
        <v>0</v>
      </c>
      <c r="Q341" s="151"/>
      <c r="R341" s="152">
        <f>R342</f>
        <v>0</v>
      </c>
      <c r="S341" s="151"/>
      <c r="T341" s="153">
        <f>T342</f>
        <v>0</v>
      </c>
      <c r="AR341" s="146" t="s">
        <v>93</v>
      </c>
      <c r="AT341" s="154" t="s">
        <v>74</v>
      </c>
      <c r="AU341" s="154" t="s">
        <v>80</v>
      </c>
      <c r="AY341" s="146" t="s">
        <v>148</v>
      </c>
      <c r="BK341" s="155">
        <f>BK342</f>
        <v>0</v>
      </c>
    </row>
    <row r="342" spans="1:65" s="2" customFormat="1" ht="16.5" customHeight="1">
      <c r="A342" s="29"/>
      <c r="B342" s="158"/>
      <c r="C342" s="159" t="s">
        <v>872</v>
      </c>
      <c r="D342" s="159" t="s">
        <v>150</v>
      </c>
      <c r="E342" s="160" t="s">
        <v>873</v>
      </c>
      <c r="F342" s="161" t="s">
        <v>871</v>
      </c>
      <c r="G342" s="162" t="s">
        <v>874</v>
      </c>
      <c r="H342" s="163">
        <v>1</v>
      </c>
      <c r="I342" s="164"/>
      <c r="J342" s="165">
        <f>ROUND(I342*H342,2)</f>
        <v>0</v>
      </c>
      <c r="K342" s="166"/>
      <c r="L342" s="30"/>
      <c r="M342" s="185" t="s">
        <v>1</v>
      </c>
      <c r="N342" s="186" t="s">
        <v>40</v>
      </c>
      <c r="O342" s="187"/>
      <c r="P342" s="188">
        <f>O342*H342</f>
        <v>0</v>
      </c>
      <c r="Q342" s="188">
        <v>0</v>
      </c>
      <c r="R342" s="188">
        <f>Q342*H342</f>
        <v>0</v>
      </c>
      <c r="S342" s="188">
        <v>0</v>
      </c>
      <c r="T342" s="189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71" t="s">
        <v>875</v>
      </c>
      <c r="AT342" s="171" t="s">
        <v>150</v>
      </c>
      <c r="AU342" s="171" t="s">
        <v>84</v>
      </c>
      <c r="AY342" s="14" t="s">
        <v>148</v>
      </c>
      <c r="BE342" s="172">
        <f>IF(N342="základní",J342,0)</f>
        <v>0</v>
      </c>
      <c r="BF342" s="172">
        <f>IF(N342="snížená",J342,0)</f>
        <v>0</v>
      </c>
      <c r="BG342" s="172">
        <f>IF(N342="zákl. přenesená",J342,0)</f>
        <v>0</v>
      </c>
      <c r="BH342" s="172">
        <f>IF(N342="sníž. přenesená",J342,0)</f>
        <v>0</v>
      </c>
      <c r="BI342" s="172">
        <f>IF(N342="nulová",J342,0)</f>
        <v>0</v>
      </c>
      <c r="BJ342" s="14" t="s">
        <v>80</v>
      </c>
      <c r="BK342" s="172">
        <f>ROUND(I342*H342,2)</f>
        <v>0</v>
      </c>
      <c r="BL342" s="14" t="s">
        <v>875</v>
      </c>
      <c r="BM342" s="171" t="s">
        <v>876</v>
      </c>
    </row>
    <row r="343" spans="1:65" s="2" customFormat="1" ht="6.95" customHeight="1">
      <c r="A343" s="29"/>
      <c r="B343" s="44"/>
      <c r="C343" s="45"/>
      <c r="D343" s="45"/>
      <c r="E343" s="45"/>
      <c r="F343" s="45"/>
      <c r="G343" s="45"/>
      <c r="H343" s="45"/>
      <c r="I343" s="117"/>
      <c r="J343" s="45"/>
      <c r="K343" s="45"/>
      <c r="L343" s="30"/>
      <c r="M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</row>
  </sheetData>
  <autoFilter ref="C144:K342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8"/>
  <sheetViews>
    <sheetView showGridLines="0" topLeftCell="A14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28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96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29" t="str">
        <f>'Rekapitulace stavby'!K6</f>
        <v>Mlynářova vila Karviná - rekonstrukce budovy</v>
      </c>
      <c r="F7" s="230"/>
      <c r="G7" s="230"/>
      <c r="H7" s="230"/>
      <c r="I7" s="90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877</v>
      </c>
      <c r="F9" s="231"/>
      <c r="G9" s="231"/>
      <c r="H9" s="231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14. 12. 2019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9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 t="str">
        <f>'Rekapitulace stavby'!E14</f>
        <v>Vyplň údaj</v>
      </c>
      <c r="F18" s="212"/>
      <c r="G18" s="212"/>
      <c r="H18" s="212"/>
      <c r="I18" s="9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9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31</v>
      </c>
      <c r="F24" s="29"/>
      <c r="G24" s="29"/>
      <c r="H24" s="29"/>
      <c r="I24" s="9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7" t="s">
        <v>1</v>
      </c>
      <c r="F27" s="217"/>
      <c r="G27" s="217"/>
      <c r="H27" s="21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93"/>
      <c r="J30" s="68">
        <f>ROUND(J128,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10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39</v>
      </c>
      <c r="E33" s="24" t="s">
        <v>40</v>
      </c>
      <c r="F33" s="103">
        <f>ROUND((SUM(BE128:BE187)),  2)</f>
        <v>0</v>
      </c>
      <c r="G33" s="29"/>
      <c r="H33" s="29"/>
      <c r="I33" s="104">
        <v>0.21</v>
      </c>
      <c r="J33" s="103">
        <f>ROUND(((SUM(BE128:BE187))*I33),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3">
        <f>ROUND((SUM(BF128:BF187)),  2)</f>
        <v>0</v>
      </c>
      <c r="G34" s="29"/>
      <c r="H34" s="29"/>
      <c r="I34" s="104">
        <v>0.15</v>
      </c>
      <c r="J34" s="103">
        <f>ROUND(((SUM(BF128:BF187))*I34),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3">
        <f>ROUND((SUM(BG128:BG187)),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3">
        <f>ROUND((SUM(BH128:BH187)),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3">
        <f>ROUND((SUM(BI128:BI187)),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45</v>
      </c>
      <c r="E39" s="57"/>
      <c r="F39" s="57"/>
      <c r="G39" s="107" t="s">
        <v>46</v>
      </c>
      <c r="H39" s="108" t="s">
        <v>47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114"/>
      <c r="J61" s="11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114"/>
      <c r="J76" s="11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9" t="str">
        <f>E7</f>
        <v>Mlynářova vila Karviná - rekonstrukce budovy</v>
      </c>
      <c r="F85" s="230"/>
      <c r="G85" s="230"/>
      <c r="H85" s="23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 xml:space="preserve">2 - Vytápění </v>
      </c>
      <c r="F87" s="231"/>
      <c r="G87" s="231"/>
      <c r="H87" s="231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Karviná </v>
      </c>
      <c r="G89" s="29"/>
      <c r="H89" s="29"/>
      <c r="I89" s="94" t="s">
        <v>22</v>
      </c>
      <c r="J89" s="52" t="str">
        <f>IF(J12="","",J12)</f>
        <v>14. 12. 2019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24</v>
      </c>
      <c r="D91" s="29"/>
      <c r="E91" s="29"/>
      <c r="F91" s="22" t="str">
        <f>E15</f>
        <v xml:space="preserve">Slezské vzdělávací centrum s.r.o. </v>
      </c>
      <c r="G91" s="29"/>
      <c r="H91" s="29"/>
      <c r="I91" s="94" t="s">
        <v>30</v>
      </c>
      <c r="J91" s="27" t="str">
        <f>E21</f>
        <v xml:space="preserve">Ing. Bronislav Wijacki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33</v>
      </c>
      <c r="J92" s="27" t="str">
        <f>E24</f>
        <v xml:space="preserve">Ing. Bronislav Wijacki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100</v>
      </c>
      <c r="D94" s="105"/>
      <c r="E94" s="105"/>
      <c r="F94" s="105"/>
      <c r="G94" s="105"/>
      <c r="H94" s="105"/>
      <c r="I94" s="120"/>
      <c r="J94" s="121" t="s">
        <v>101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102</v>
      </c>
      <c r="D96" s="29"/>
      <c r="E96" s="29"/>
      <c r="F96" s="29"/>
      <c r="G96" s="29"/>
      <c r="H96" s="29"/>
      <c r="I96" s="93"/>
      <c r="J96" s="68">
        <f>J128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5" customHeight="1">
      <c r="B97" s="123"/>
      <c r="D97" s="124" t="s">
        <v>104</v>
      </c>
      <c r="E97" s="125"/>
      <c r="F97" s="125"/>
      <c r="G97" s="125"/>
      <c r="H97" s="125"/>
      <c r="I97" s="126"/>
      <c r="J97" s="127">
        <f>J129</f>
        <v>0</v>
      </c>
      <c r="L97" s="123"/>
    </row>
    <row r="98" spans="1:31" s="10" customFormat="1" ht="19.899999999999999" customHeight="1">
      <c r="B98" s="128"/>
      <c r="D98" s="129" t="s">
        <v>107</v>
      </c>
      <c r="E98" s="130"/>
      <c r="F98" s="130"/>
      <c r="G98" s="130"/>
      <c r="H98" s="130"/>
      <c r="I98" s="131"/>
      <c r="J98" s="132">
        <f>J130</f>
        <v>0</v>
      </c>
      <c r="L98" s="128"/>
    </row>
    <row r="99" spans="1:31" s="10" customFormat="1" ht="19.899999999999999" customHeight="1">
      <c r="B99" s="128"/>
      <c r="D99" s="129" t="s">
        <v>108</v>
      </c>
      <c r="E99" s="130"/>
      <c r="F99" s="130"/>
      <c r="G99" s="130"/>
      <c r="H99" s="130"/>
      <c r="I99" s="131"/>
      <c r="J99" s="132">
        <f>J132</f>
        <v>0</v>
      </c>
      <c r="L99" s="128"/>
    </row>
    <row r="100" spans="1:31" s="10" customFormat="1" ht="19.899999999999999" customHeight="1">
      <c r="B100" s="128"/>
      <c r="D100" s="129" t="s">
        <v>109</v>
      </c>
      <c r="E100" s="130"/>
      <c r="F100" s="130"/>
      <c r="G100" s="130"/>
      <c r="H100" s="130"/>
      <c r="I100" s="131"/>
      <c r="J100" s="132">
        <f>J134</f>
        <v>0</v>
      </c>
      <c r="L100" s="128"/>
    </row>
    <row r="101" spans="1:31" s="10" customFormat="1" ht="19.899999999999999" customHeight="1">
      <c r="B101" s="128"/>
      <c r="D101" s="129" t="s">
        <v>110</v>
      </c>
      <c r="E101" s="130"/>
      <c r="F101" s="130"/>
      <c r="G101" s="130"/>
      <c r="H101" s="130"/>
      <c r="I101" s="131"/>
      <c r="J101" s="132">
        <f>J139</f>
        <v>0</v>
      </c>
      <c r="L101" s="128"/>
    </row>
    <row r="102" spans="1:31" s="9" customFormat="1" ht="24.95" customHeight="1">
      <c r="B102" s="123"/>
      <c r="D102" s="124" t="s">
        <v>111</v>
      </c>
      <c r="E102" s="125"/>
      <c r="F102" s="125"/>
      <c r="G102" s="125"/>
      <c r="H102" s="125"/>
      <c r="I102" s="126"/>
      <c r="J102" s="127">
        <f>J141</f>
        <v>0</v>
      </c>
      <c r="L102" s="123"/>
    </row>
    <row r="103" spans="1:31" s="10" customFormat="1" ht="19.899999999999999" customHeight="1">
      <c r="B103" s="128"/>
      <c r="D103" s="129" t="s">
        <v>878</v>
      </c>
      <c r="E103" s="130"/>
      <c r="F103" s="130"/>
      <c r="G103" s="130"/>
      <c r="H103" s="130"/>
      <c r="I103" s="131"/>
      <c r="J103" s="132">
        <f>J142</f>
        <v>0</v>
      </c>
      <c r="L103" s="128"/>
    </row>
    <row r="104" spans="1:31" s="10" customFormat="1" ht="19.899999999999999" customHeight="1">
      <c r="B104" s="128"/>
      <c r="D104" s="129" t="s">
        <v>879</v>
      </c>
      <c r="E104" s="130"/>
      <c r="F104" s="130"/>
      <c r="G104" s="130"/>
      <c r="H104" s="130"/>
      <c r="I104" s="131"/>
      <c r="J104" s="132">
        <f>J145</f>
        <v>0</v>
      </c>
      <c r="L104" s="128"/>
    </row>
    <row r="105" spans="1:31" s="10" customFormat="1" ht="19.899999999999999" customHeight="1">
      <c r="B105" s="128"/>
      <c r="D105" s="129" t="s">
        <v>880</v>
      </c>
      <c r="E105" s="130"/>
      <c r="F105" s="130"/>
      <c r="G105" s="130"/>
      <c r="H105" s="130"/>
      <c r="I105" s="131"/>
      <c r="J105" s="132">
        <f>J148</f>
        <v>0</v>
      </c>
      <c r="L105" s="128"/>
    </row>
    <row r="106" spans="1:31" s="10" customFormat="1" ht="19.899999999999999" customHeight="1">
      <c r="B106" s="128"/>
      <c r="D106" s="129" t="s">
        <v>881</v>
      </c>
      <c r="E106" s="130"/>
      <c r="F106" s="130"/>
      <c r="G106" s="130"/>
      <c r="H106" s="130"/>
      <c r="I106" s="131"/>
      <c r="J106" s="132">
        <f>J163</f>
        <v>0</v>
      </c>
      <c r="L106" s="128"/>
    </row>
    <row r="107" spans="1:31" s="10" customFormat="1" ht="19.899999999999999" customHeight="1">
      <c r="B107" s="128"/>
      <c r="D107" s="129" t="s">
        <v>882</v>
      </c>
      <c r="E107" s="130"/>
      <c r="F107" s="130"/>
      <c r="G107" s="130"/>
      <c r="H107" s="130"/>
      <c r="I107" s="131"/>
      <c r="J107" s="132">
        <f>J176</f>
        <v>0</v>
      </c>
      <c r="L107" s="128"/>
    </row>
    <row r="108" spans="1:31" s="9" customFormat="1" ht="24.95" customHeight="1">
      <c r="B108" s="123"/>
      <c r="D108" s="124" t="s">
        <v>883</v>
      </c>
      <c r="E108" s="125"/>
      <c r="F108" s="125"/>
      <c r="G108" s="125"/>
      <c r="H108" s="125"/>
      <c r="I108" s="126"/>
      <c r="J108" s="127">
        <f>J186</f>
        <v>0</v>
      </c>
      <c r="L108" s="123"/>
    </row>
    <row r="109" spans="1:31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117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118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5" customHeight="1">
      <c r="A115" s="29"/>
      <c r="B115" s="30"/>
      <c r="C115" s="18" t="s">
        <v>133</v>
      </c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16</v>
      </c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29" t="str">
        <f>E7</f>
        <v>Mlynářova vila Karviná - rekonstrukce budovy</v>
      </c>
      <c r="F118" s="230"/>
      <c r="G118" s="230"/>
      <c r="H118" s="230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97</v>
      </c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90" t="str">
        <f>E9</f>
        <v xml:space="preserve">2 - Vytápění </v>
      </c>
      <c r="F120" s="231"/>
      <c r="G120" s="231"/>
      <c r="H120" s="231"/>
      <c r="I120" s="93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20</v>
      </c>
      <c r="D122" s="29"/>
      <c r="E122" s="29"/>
      <c r="F122" s="22" t="str">
        <f>F12</f>
        <v xml:space="preserve">Karviná </v>
      </c>
      <c r="G122" s="29"/>
      <c r="H122" s="29"/>
      <c r="I122" s="94" t="s">
        <v>22</v>
      </c>
      <c r="J122" s="52" t="str">
        <f>IF(J12="","",J12)</f>
        <v>14. 12. 2019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93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7" customHeight="1">
      <c r="A124" s="29"/>
      <c r="B124" s="30"/>
      <c r="C124" s="24" t="s">
        <v>24</v>
      </c>
      <c r="D124" s="29"/>
      <c r="E124" s="29"/>
      <c r="F124" s="22" t="str">
        <f>E15</f>
        <v xml:space="preserve">Slezské vzdělávací centrum s.r.o. </v>
      </c>
      <c r="G124" s="29"/>
      <c r="H124" s="29"/>
      <c r="I124" s="94" t="s">
        <v>30</v>
      </c>
      <c r="J124" s="27" t="str">
        <f>E21</f>
        <v xml:space="preserve">Ing. Bronislav Wijacki 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25.7" customHeight="1">
      <c r="A125" s="29"/>
      <c r="B125" s="30"/>
      <c r="C125" s="24" t="s">
        <v>28</v>
      </c>
      <c r="D125" s="29"/>
      <c r="E125" s="29"/>
      <c r="F125" s="22" t="str">
        <f>IF(E18="","",E18)</f>
        <v>Vyplň údaj</v>
      </c>
      <c r="G125" s="29"/>
      <c r="H125" s="29"/>
      <c r="I125" s="94" t="s">
        <v>33</v>
      </c>
      <c r="J125" s="27" t="str">
        <f>E24</f>
        <v xml:space="preserve">Ing. Bronislav Wijacki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93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33"/>
      <c r="B127" s="134"/>
      <c r="C127" s="135" t="s">
        <v>134</v>
      </c>
      <c r="D127" s="136" t="s">
        <v>60</v>
      </c>
      <c r="E127" s="136" t="s">
        <v>56</v>
      </c>
      <c r="F127" s="136" t="s">
        <v>57</v>
      </c>
      <c r="G127" s="136" t="s">
        <v>135</v>
      </c>
      <c r="H127" s="136" t="s">
        <v>136</v>
      </c>
      <c r="I127" s="137" t="s">
        <v>137</v>
      </c>
      <c r="J127" s="138" t="s">
        <v>101</v>
      </c>
      <c r="K127" s="139" t="s">
        <v>138</v>
      </c>
      <c r="L127" s="140"/>
      <c r="M127" s="59" t="s">
        <v>1</v>
      </c>
      <c r="N127" s="60" t="s">
        <v>39</v>
      </c>
      <c r="O127" s="60" t="s">
        <v>139</v>
      </c>
      <c r="P127" s="60" t="s">
        <v>140</v>
      </c>
      <c r="Q127" s="60" t="s">
        <v>141</v>
      </c>
      <c r="R127" s="60" t="s">
        <v>142</v>
      </c>
      <c r="S127" s="60" t="s">
        <v>143</v>
      </c>
      <c r="T127" s="61" t="s">
        <v>144</v>
      </c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3"/>
    </row>
    <row r="128" spans="1:63" s="2" customFormat="1" ht="22.9" customHeight="1">
      <c r="A128" s="29"/>
      <c r="B128" s="30"/>
      <c r="C128" s="66" t="s">
        <v>145</v>
      </c>
      <c r="D128" s="29"/>
      <c r="E128" s="29"/>
      <c r="F128" s="29"/>
      <c r="G128" s="29"/>
      <c r="H128" s="29"/>
      <c r="I128" s="93"/>
      <c r="J128" s="141">
        <f>BK128</f>
        <v>0</v>
      </c>
      <c r="K128" s="29"/>
      <c r="L128" s="30"/>
      <c r="M128" s="62"/>
      <c r="N128" s="53"/>
      <c r="O128" s="63"/>
      <c r="P128" s="142">
        <f>P129+P141+P186</f>
        <v>0</v>
      </c>
      <c r="Q128" s="63"/>
      <c r="R128" s="142">
        <f>R129+R141+R186</f>
        <v>1.9258599999999997</v>
      </c>
      <c r="S128" s="63"/>
      <c r="T128" s="143">
        <f>T129+T141+T186</f>
        <v>3.4919999999999995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74</v>
      </c>
      <c r="AU128" s="14" t="s">
        <v>103</v>
      </c>
      <c r="BK128" s="144">
        <f>BK129+BK141+BK186</f>
        <v>0</v>
      </c>
    </row>
    <row r="129" spans="1:65" s="12" customFormat="1" ht="25.9" customHeight="1">
      <c r="B129" s="145"/>
      <c r="D129" s="146" t="s">
        <v>74</v>
      </c>
      <c r="E129" s="147" t="s">
        <v>146</v>
      </c>
      <c r="F129" s="147" t="s">
        <v>147</v>
      </c>
      <c r="I129" s="148"/>
      <c r="J129" s="149">
        <f>BK129</f>
        <v>0</v>
      </c>
      <c r="L129" s="145"/>
      <c r="M129" s="150"/>
      <c r="N129" s="151"/>
      <c r="O129" s="151"/>
      <c r="P129" s="152">
        <f>P130+P132+P134+P139</f>
        <v>0</v>
      </c>
      <c r="Q129" s="151"/>
      <c r="R129" s="152">
        <f>R130+R132+R134+R139</f>
        <v>0.77599999999999991</v>
      </c>
      <c r="S129" s="151"/>
      <c r="T129" s="153">
        <f>T130+T132+T134+T139</f>
        <v>3.4919999999999995</v>
      </c>
      <c r="AR129" s="146" t="s">
        <v>80</v>
      </c>
      <c r="AT129" s="154" t="s">
        <v>74</v>
      </c>
      <c r="AU129" s="154" t="s">
        <v>75</v>
      </c>
      <c r="AY129" s="146" t="s">
        <v>148</v>
      </c>
      <c r="BK129" s="155">
        <f>BK130+BK132+BK134+BK139</f>
        <v>0</v>
      </c>
    </row>
    <row r="130" spans="1:65" s="12" customFormat="1" ht="22.9" customHeight="1">
      <c r="B130" s="145"/>
      <c r="D130" s="146" t="s">
        <v>74</v>
      </c>
      <c r="E130" s="156" t="s">
        <v>170</v>
      </c>
      <c r="F130" s="156" t="s">
        <v>183</v>
      </c>
      <c r="I130" s="148"/>
      <c r="J130" s="157">
        <f>BK130</f>
        <v>0</v>
      </c>
      <c r="L130" s="145"/>
      <c r="M130" s="150"/>
      <c r="N130" s="151"/>
      <c r="O130" s="151"/>
      <c r="P130" s="152">
        <f>P131</f>
        <v>0</v>
      </c>
      <c r="Q130" s="151"/>
      <c r="R130" s="152">
        <f>R131</f>
        <v>0.77599999999999991</v>
      </c>
      <c r="S130" s="151"/>
      <c r="T130" s="153">
        <f>T131</f>
        <v>0</v>
      </c>
      <c r="AR130" s="146" t="s">
        <v>80</v>
      </c>
      <c r="AT130" s="154" t="s">
        <v>74</v>
      </c>
      <c r="AU130" s="154" t="s">
        <v>80</v>
      </c>
      <c r="AY130" s="146" t="s">
        <v>148</v>
      </c>
      <c r="BK130" s="155">
        <f>BK131</f>
        <v>0</v>
      </c>
    </row>
    <row r="131" spans="1:65" s="2" customFormat="1" ht="16.5" customHeight="1">
      <c r="A131" s="29"/>
      <c r="B131" s="158"/>
      <c r="C131" s="159" t="s">
        <v>80</v>
      </c>
      <c r="D131" s="159" t="s">
        <v>150</v>
      </c>
      <c r="E131" s="160" t="s">
        <v>884</v>
      </c>
      <c r="F131" s="161" t="s">
        <v>885</v>
      </c>
      <c r="G131" s="162" t="s">
        <v>153</v>
      </c>
      <c r="H131" s="163">
        <v>19.399999999999999</v>
      </c>
      <c r="I131" s="164"/>
      <c r="J131" s="165">
        <f>ROUND(I131*H131,2)</f>
        <v>0</v>
      </c>
      <c r="K131" s="166"/>
      <c r="L131" s="30"/>
      <c r="M131" s="167" t="s">
        <v>1</v>
      </c>
      <c r="N131" s="168" t="s">
        <v>40</v>
      </c>
      <c r="O131" s="55"/>
      <c r="P131" s="169">
        <f>O131*H131</f>
        <v>0</v>
      </c>
      <c r="Q131" s="169">
        <v>0.04</v>
      </c>
      <c r="R131" s="169">
        <f>Q131*H131</f>
        <v>0.77599999999999991</v>
      </c>
      <c r="S131" s="169">
        <v>0</v>
      </c>
      <c r="T131" s="17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90</v>
      </c>
      <c r="AT131" s="171" t="s">
        <v>150</v>
      </c>
      <c r="AU131" s="171" t="s">
        <v>84</v>
      </c>
      <c r="AY131" s="14" t="s">
        <v>148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80</v>
      </c>
      <c r="BK131" s="172">
        <f>ROUND(I131*H131,2)</f>
        <v>0</v>
      </c>
      <c r="BL131" s="14" t="s">
        <v>90</v>
      </c>
      <c r="BM131" s="171" t="s">
        <v>886</v>
      </c>
    </row>
    <row r="132" spans="1:65" s="12" customFormat="1" ht="22.9" customHeight="1">
      <c r="B132" s="145"/>
      <c r="D132" s="146" t="s">
        <v>74</v>
      </c>
      <c r="E132" s="156" t="s">
        <v>184</v>
      </c>
      <c r="F132" s="156" t="s">
        <v>227</v>
      </c>
      <c r="I132" s="148"/>
      <c r="J132" s="157">
        <f>BK132</f>
        <v>0</v>
      </c>
      <c r="L132" s="145"/>
      <c r="M132" s="150"/>
      <c r="N132" s="151"/>
      <c r="O132" s="151"/>
      <c r="P132" s="152">
        <f>P133</f>
        <v>0</v>
      </c>
      <c r="Q132" s="151"/>
      <c r="R132" s="152">
        <f>R133</f>
        <v>0</v>
      </c>
      <c r="S132" s="151"/>
      <c r="T132" s="153">
        <f>T133</f>
        <v>3.4919999999999995</v>
      </c>
      <c r="AR132" s="146" t="s">
        <v>80</v>
      </c>
      <c r="AT132" s="154" t="s">
        <v>74</v>
      </c>
      <c r="AU132" s="154" t="s">
        <v>80</v>
      </c>
      <c r="AY132" s="146" t="s">
        <v>148</v>
      </c>
      <c r="BK132" s="155">
        <f>BK133</f>
        <v>0</v>
      </c>
    </row>
    <row r="133" spans="1:65" s="2" customFormat="1" ht="21.75" customHeight="1">
      <c r="A133" s="29"/>
      <c r="B133" s="158"/>
      <c r="C133" s="159" t="s">
        <v>84</v>
      </c>
      <c r="D133" s="159" t="s">
        <v>150</v>
      </c>
      <c r="E133" s="160" t="s">
        <v>887</v>
      </c>
      <c r="F133" s="161" t="s">
        <v>888</v>
      </c>
      <c r="G133" s="162" t="s">
        <v>157</v>
      </c>
      <c r="H133" s="163">
        <v>194</v>
      </c>
      <c r="I133" s="164"/>
      <c r="J133" s="165">
        <f>ROUND(I133*H133,2)</f>
        <v>0</v>
      </c>
      <c r="K133" s="166"/>
      <c r="L133" s="30"/>
      <c r="M133" s="167" t="s">
        <v>1</v>
      </c>
      <c r="N133" s="168" t="s">
        <v>40</v>
      </c>
      <c r="O133" s="55"/>
      <c r="P133" s="169">
        <f>O133*H133</f>
        <v>0</v>
      </c>
      <c r="Q133" s="169">
        <v>0</v>
      </c>
      <c r="R133" s="169">
        <f>Q133*H133</f>
        <v>0</v>
      </c>
      <c r="S133" s="169">
        <v>1.7999999999999999E-2</v>
      </c>
      <c r="T133" s="170">
        <f>S133*H133</f>
        <v>3.4919999999999995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90</v>
      </c>
      <c r="AT133" s="171" t="s">
        <v>150</v>
      </c>
      <c r="AU133" s="171" t="s">
        <v>84</v>
      </c>
      <c r="AY133" s="14" t="s">
        <v>148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80</v>
      </c>
      <c r="BK133" s="172">
        <f>ROUND(I133*H133,2)</f>
        <v>0</v>
      </c>
      <c r="BL133" s="14" t="s">
        <v>90</v>
      </c>
      <c r="BM133" s="171" t="s">
        <v>889</v>
      </c>
    </row>
    <row r="134" spans="1:65" s="12" customFormat="1" ht="22.9" customHeight="1">
      <c r="B134" s="145"/>
      <c r="D134" s="146" t="s">
        <v>74</v>
      </c>
      <c r="E134" s="156" t="s">
        <v>331</v>
      </c>
      <c r="F134" s="156" t="s">
        <v>332</v>
      </c>
      <c r="I134" s="148"/>
      <c r="J134" s="157">
        <f>BK134</f>
        <v>0</v>
      </c>
      <c r="L134" s="145"/>
      <c r="M134" s="150"/>
      <c r="N134" s="151"/>
      <c r="O134" s="151"/>
      <c r="P134" s="152">
        <f>SUM(P135:P138)</f>
        <v>0</v>
      </c>
      <c r="Q134" s="151"/>
      <c r="R134" s="152">
        <f>SUM(R135:R138)</f>
        <v>0</v>
      </c>
      <c r="S134" s="151"/>
      <c r="T134" s="153">
        <f>SUM(T135:T138)</f>
        <v>0</v>
      </c>
      <c r="AR134" s="146" t="s">
        <v>80</v>
      </c>
      <c r="AT134" s="154" t="s">
        <v>74</v>
      </c>
      <c r="AU134" s="154" t="s">
        <v>80</v>
      </c>
      <c r="AY134" s="146" t="s">
        <v>148</v>
      </c>
      <c r="BK134" s="155">
        <f>SUM(BK135:BK138)</f>
        <v>0</v>
      </c>
    </row>
    <row r="135" spans="1:65" s="2" customFormat="1" ht="21.75" customHeight="1">
      <c r="A135" s="29"/>
      <c r="B135" s="158"/>
      <c r="C135" s="159" t="s">
        <v>87</v>
      </c>
      <c r="D135" s="159" t="s">
        <v>150</v>
      </c>
      <c r="E135" s="160" t="s">
        <v>890</v>
      </c>
      <c r="F135" s="161" t="s">
        <v>891</v>
      </c>
      <c r="G135" s="162" t="s">
        <v>181</v>
      </c>
      <c r="H135" s="163">
        <v>3.492</v>
      </c>
      <c r="I135" s="164"/>
      <c r="J135" s="165">
        <f>ROUND(I135*H135,2)</f>
        <v>0</v>
      </c>
      <c r="K135" s="166"/>
      <c r="L135" s="30"/>
      <c r="M135" s="167" t="s">
        <v>1</v>
      </c>
      <c r="N135" s="168" t="s">
        <v>40</v>
      </c>
      <c r="O135" s="55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90</v>
      </c>
      <c r="AT135" s="171" t="s">
        <v>150</v>
      </c>
      <c r="AU135" s="171" t="s">
        <v>84</v>
      </c>
      <c r="AY135" s="14" t="s">
        <v>148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4" t="s">
        <v>80</v>
      </c>
      <c r="BK135" s="172">
        <f>ROUND(I135*H135,2)</f>
        <v>0</v>
      </c>
      <c r="BL135" s="14" t="s">
        <v>90</v>
      </c>
      <c r="BM135" s="171" t="s">
        <v>892</v>
      </c>
    </row>
    <row r="136" spans="1:65" s="2" customFormat="1" ht="21.75" customHeight="1">
      <c r="A136" s="29"/>
      <c r="B136" s="158"/>
      <c r="C136" s="159" t="s">
        <v>90</v>
      </c>
      <c r="D136" s="159" t="s">
        <v>150</v>
      </c>
      <c r="E136" s="160" t="s">
        <v>346</v>
      </c>
      <c r="F136" s="161" t="s">
        <v>347</v>
      </c>
      <c r="G136" s="162" t="s">
        <v>181</v>
      </c>
      <c r="H136" s="163">
        <v>3.492</v>
      </c>
      <c r="I136" s="164"/>
      <c r="J136" s="165">
        <f>ROUND(I136*H136,2)</f>
        <v>0</v>
      </c>
      <c r="K136" s="166"/>
      <c r="L136" s="30"/>
      <c r="M136" s="167" t="s">
        <v>1</v>
      </c>
      <c r="N136" s="168" t="s">
        <v>40</v>
      </c>
      <c r="O136" s="55"/>
      <c r="P136" s="169">
        <f>O136*H136</f>
        <v>0</v>
      </c>
      <c r="Q136" s="169">
        <v>0</v>
      </c>
      <c r="R136" s="169">
        <f>Q136*H136</f>
        <v>0</v>
      </c>
      <c r="S136" s="169">
        <v>0</v>
      </c>
      <c r="T136" s="17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90</v>
      </c>
      <c r="AT136" s="171" t="s">
        <v>150</v>
      </c>
      <c r="AU136" s="171" t="s">
        <v>84</v>
      </c>
      <c r="AY136" s="14" t="s">
        <v>148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80</v>
      </c>
      <c r="BK136" s="172">
        <f>ROUND(I136*H136,2)</f>
        <v>0</v>
      </c>
      <c r="BL136" s="14" t="s">
        <v>90</v>
      </c>
      <c r="BM136" s="171" t="s">
        <v>893</v>
      </c>
    </row>
    <row r="137" spans="1:65" s="2" customFormat="1" ht="21.75" customHeight="1">
      <c r="A137" s="29"/>
      <c r="B137" s="158"/>
      <c r="C137" s="159" t="s">
        <v>93</v>
      </c>
      <c r="D137" s="159" t="s">
        <v>150</v>
      </c>
      <c r="E137" s="160" t="s">
        <v>350</v>
      </c>
      <c r="F137" s="161" t="s">
        <v>351</v>
      </c>
      <c r="G137" s="162" t="s">
        <v>181</v>
      </c>
      <c r="H137" s="163">
        <v>27.936</v>
      </c>
      <c r="I137" s="164"/>
      <c r="J137" s="165">
        <f>ROUND(I137*H137,2)</f>
        <v>0</v>
      </c>
      <c r="K137" s="166"/>
      <c r="L137" s="30"/>
      <c r="M137" s="167" t="s">
        <v>1</v>
      </c>
      <c r="N137" s="168" t="s">
        <v>40</v>
      </c>
      <c r="O137" s="55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90</v>
      </c>
      <c r="AT137" s="171" t="s">
        <v>150</v>
      </c>
      <c r="AU137" s="171" t="s">
        <v>84</v>
      </c>
      <c r="AY137" s="14" t="s">
        <v>148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80</v>
      </c>
      <c r="BK137" s="172">
        <f>ROUND(I137*H137,2)</f>
        <v>0</v>
      </c>
      <c r="BL137" s="14" t="s">
        <v>90</v>
      </c>
      <c r="BM137" s="171" t="s">
        <v>894</v>
      </c>
    </row>
    <row r="138" spans="1:65" s="2" customFormat="1" ht="21.75" customHeight="1">
      <c r="A138" s="29"/>
      <c r="B138" s="158"/>
      <c r="C138" s="159" t="s">
        <v>170</v>
      </c>
      <c r="D138" s="159" t="s">
        <v>150</v>
      </c>
      <c r="E138" s="160" t="s">
        <v>895</v>
      </c>
      <c r="F138" s="161" t="s">
        <v>896</v>
      </c>
      <c r="G138" s="162" t="s">
        <v>181</v>
      </c>
      <c r="H138" s="163">
        <v>3.492</v>
      </c>
      <c r="I138" s="164"/>
      <c r="J138" s="165">
        <f>ROUND(I138*H138,2)</f>
        <v>0</v>
      </c>
      <c r="K138" s="166"/>
      <c r="L138" s="30"/>
      <c r="M138" s="167" t="s">
        <v>1</v>
      </c>
      <c r="N138" s="168" t="s">
        <v>40</v>
      </c>
      <c r="O138" s="55"/>
      <c r="P138" s="169">
        <f>O138*H138</f>
        <v>0</v>
      </c>
      <c r="Q138" s="169">
        <v>0</v>
      </c>
      <c r="R138" s="169">
        <f>Q138*H138</f>
        <v>0</v>
      </c>
      <c r="S138" s="169">
        <v>0</v>
      </c>
      <c r="T138" s="17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90</v>
      </c>
      <c r="AT138" s="171" t="s">
        <v>150</v>
      </c>
      <c r="AU138" s="171" t="s">
        <v>84</v>
      </c>
      <c r="AY138" s="14" t="s">
        <v>148</v>
      </c>
      <c r="BE138" s="172">
        <f>IF(N138="základní",J138,0)</f>
        <v>0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4" t="s">
        <v>80</v>
      </c>
      <c r="BK138" s="172">
        <f>ROUND(I138*H138,2)</f>
        <v>0</v>
      </c>
      <c r="BL138" s="14" t="s">
        <v>90</v>
      </c>
      <c r="BM138" s="171" t="s">
        <v>897</v>
      </c>
    </row>
    <row r="139" spans="1:65" s="12" customFormat="1" ht="22.9" customHeight="1">
      <c r="B139" s="145"/>
      <c r="D139" s="146" t="s">
        <v>74</v>
      </c>
      <c r="E139" s="156" t="s">
        <v>357</v>
      </c>
      <c r="F139" s="156" t="s">
        <v>358</v>
      </c>
      <c r="I139" s="148"/>
      <c r="J139" s="157">
        <f>BK139</f>
        <v>0</v>
      </c>
      <c r="L139" s="145"/>
      <c r="M139" s="150"/>
      <c r="N139" s="151"/>
      <c r="O139" s="151"/>
      <c r="P139" s="152">
        <f>P140</f>
        <v>0</v>
      </c>
      <c r="Q139" s="151"/>
      <c r="R139" s="152">
        <f>R140</f>
        <v>0</v>
      </c>
      <c r="S139" s="151"/>
      <c r="T139" s="153">
        <f>T140</f>
        <v>0</v>
      </c>
      <c r="AR139" s="146" t="s">
        <v>80</v>
      </c>
      <c r="AT139" s="154" t="s">
        <v>74</v>
      </c>
      <c r="AU139" s="154" t="s">
        <v>80</v>
      </c>
      <c r="AY139" s="146" t="s">
        <v>148</v>
      </c>
      <c r="BK139" s="155">
        <f>BK140</f>
        <v>0</v>
      </c>
    </row>
    <row r="140" spans="1:65" s="2" customFormat="1" ht="16.5" customHeight="1">
      <c r="A140" s="29"/>
      <c r="B140" s="158"/>
      <c r="C140" s="159" t="s">
        <v>174</v>
      </c>
      <c r="D140" s="159" t="s">
        <v>150</v>
      </c>
      <c r="E140" s="160" t="s">
        <v>898</v>
      </c>
      <c r="F140" s="161" t="s">
        <v>899</v>
      </c>
      <c r="G140" s="162" t="s">
        <v>181</v>
      </c>
      <c r="H140" s="163">
        <v>0.78600000000000003</v>
      </c>
      <c r="I140" s="164"/>
      <c r="J140" s="165">
        <f>ROUND(I140*H140,2)</f>
        <v>0</v>
      </c>
      <c r="K140" s="166"/>
      <c r="L140" s="30"/>
      <c r="M140" s="167" t="s">
        <v>1</v>
      </c>
      <c r="N140" s="168" t="s">
        <v>40</v>
      </c>
      <c r="O140" s="55"/>
      <c r="P140" s="169">
        <f>O140*H140</f>
        <v>0</v>
      </c>
      <c r="Q140" s="169">
        <v>0</v>
      </c>
      <c r="R140" s="169">
        <f>Q140*H140</f>
        <v>0</v>
      </c>
      <c r="S140" s="169">
        <v>0</v>
      </c>
      <c r="T140" s="17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90</v>
      </c>
      <c r="AT140" s="171" t="s">
        <v>150</v>
      </c>
      <c r="AU140" s="171" t="s">
        <v>84</v>
      </c>
      <c r="AY140" s="14" t="s">
        <v>148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4" t="s">
        <v>80</v>
      </c>
      <c r="BK140" s="172">
        <f>ROUND(I140*H140,2)</f>
        <v>0</v>
      </c>
      <c r="BL140" s="14" t="s">
        <v>90</v>
      </c>
      <c r="BM140" s="171" t="s">
        <v>900</v>
      </c>
    </row>
    <row r="141" spans="1:65" s="12" customFormat="1" ht="25.9" customHeight="1">
      <c r="B141" s="145"/>
      <c r="D141" s="146" t="s">
        <v>74</v>
      </c>
      <c r="E141" s="147" t="s">
        <v>363</v>
      </c>
      <c r="F141" s="147" t="s">
        <v>364</v>
      </c>
      <c r="I141" s="148"/>
      <c r="J141" s="149">
        <f>BK141</f>
        <v>0</v>
      </c>
      <c r="L141" s="145"/>
      <c r="M141" s="150"/>
      <c r="N141" s="151"/>
      <c r="O141" s="151"/>
      <c r="P141" s="152">
        <f>P142+P145+P148+P163+P176</f>
        <v>0</v>
      </c>
      <c r="Q141" s="151"/>
      <c r="R141" s="152">
        <f>R142+R145+R148+R163+R176</f>
        <v>1.1498599999999999</v>
      </c>
      <c r="S141" s="151"/>
      <c r="T141" s="153">
        <f>T142+T145+T148+T163+T176</f>
        <v>0</v>
      </c>
      <c r="AR141" s="146" t="s">
        <v>84</v>
      </c>
      <c r="AT141" s="154" t="s">
        <v>74</v>
      </c>
      <c r="AU141" s="154" t="s">
        <v>75</v>
      </c>
      <c r="AY141" s="146" t="s">
        <v>148</v>
      </c>
      <c r="BK141" s="155">
        <f>BK142+BK145+BK148+BK163+BK176</f>
        <v>0</v>
      </c>
    </row>
    <row r="142" spans="1:65" s="12" customFormat="1" ht="22.9" customHeight="1">
      <c r="B142" s="145"/>
      <c r="D142" s="146" t="s">
        <v>74</v>
      </c>
      <c r="E142" s="156" t="s">
        <v>901</v>
      </c>
      <c r="F142" s="156" t="s">
        <v>902</v>
      </c>
      <c r="I142" s="148"/>
      <c r="J142" s="157">
        <f>BK142</f>
        <v>0</v>
      </c>
      <c r="L142" s="145"/>
      <c r="M142" s="150"/>
      <c r="N142" s="151"/>
      <c r="O142" s="151"/>
      <c r="P142" s="152">
        <f>SUM(P143:P144)</f>
        <v>0</v>
      </c>
      <c r="Q142" s="151"/>
      <c r="R142" s="152">
        <f>SUM(R143:R144)</f>
        <v>0.01</v>
      </c>
      <c r="S142" s="151"/>
      <c r="T142" s="153">
        <f>SUM(T143:T144)</f>
        <v>0</v>
      </c>
      <c r="AR142" s="146" t="s">
        <v>84</v>
      </c>
      <c r="AT142" s="154" t="s">
        <v>74</v>
      </c>
      <c r="AU142" s="154" t="s">
        <v>80</v>
      </c>
      <c r="AY142" s="146" t="s">
        <v>148</v>
      </c>
      <c r="BK142" s="155">
        <f>SUM(BK143:BK144)</f>
        <v>0</v>
      </c>
    </row>
    <row r="143" spans="1:65" s="2" customFormat="1" ht="16.5" customHeight="1">
      <c r="A143" s="29"/>
      <c r="B143" s="158"/>
      <c r="C143" s="159" t="s">
        <v>178</v>
      </c>
      <c r="D143" s="159" t="s">
        <v>150</v>
      </c>
      <c r="E143" s="160" t="s">
        <v>903</v>
      </c>
      <c r="F143" s="161" t="s">
        <v>904</v>
      </c>
      <c r="G143" s="162" t="s">
        <v>874</v>
      </c>
      <c r="H143" s="163">
        <v>1</v>
      </c>
      <c r="I143" s="164"/>
      <c r="J143" s="165">
        <f>ROUND(I143*H143,2)</f>
        <v>0</v>
      </c>
      <c r="K143" s="166"/>
      <c r="L143" s="30"/>
      <c r="M143" s="167" t="s">
        <v>1</v>
      </c>
      <c r="N143" s="168" t="s">
        <v>40</v>
      </c>
      <c r="O143" s="55"/>
      <c r="P143" s="169">
        <f>O143*H143</f>
        <v>0</v>
      </c>
      <c r="Q143" s="169">
        <v>0.01</v>
      </c>
      <c r="R143" s="169">
        <f>Q143*H143</f>
        <v>0.01</v>
      </c>
      <c r="S143" s="169">
        <v>0</v>
      </c>
      <c r="T143" s="17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90</v>
      </c>
      <c r="AT143" s="171" t="s">
        <v>150</v>
      </c>
      <c r="AU143" s="171" t="s">
        <v>84</v>
      </c>
      <c r="AY143" s="14" t="s">
        <v>148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4" t="s">
        <v>80</v>
      </c>
      <c r="BK143" s="172">
        <f>ROUND(I143*H143,2)</f>
        <v>0</v>
      </c>
      <c r="BL143" s="14" t="s">
        <v>90</v>
      </c>
      <c r="BM143" s="171" t="s">
        <v>905</v>
      </c>
    </row>
    <row r="144" spans="1:65" s="2" customFormat="1" ht="16.5" customHeight="1">
      <c r="A144" s="29"/>
      <c r="B144" s="158"/>
      <c r="C144" s="159" t="s">
        <v>184</v>
      </c>
      <c r="D144" s="159" t="s">
        <v>150</v>
      </c>
      <c r="E144" s="160" t="s">
        <v>906</v>
      </c>
      <c r="F144" s="161" t="s">
        <v>907</v>
      </c>
      <c r="G144" s="162" t="s">
        <v>181</v>
      </c>
      <c r="H144" s="163">
        <v>0.03</v>
      </c>
      <c r="I144" s="164"/>
      <c r="J144" s="165">
        <f>ROUND(I144*H144,2)</f>
        <v>0</v>
      </c>
      <c r="K144" s="166"/>
      <c r="L144" s="30"/>
      <c r="M144" s="167" t="s">
        <v>1</v>
      </c>
      <c r="N144" s="168" t="s">
        <v>40</v>
      </c>
      <c r="O144" s="55"/>
      <c r="P144" s="169">
        <f>O144*H144</f>
        <v>0</v>
      </c>
      <c r="Q144" s="169">
        <v>0</v>
      </c>
      <c r="R144" s="169">
        <f>Q144*H144</f>
        <v>0</v>
      </c>
      <c r="S144" s="169">
        <v>0</v>
      </c>
      <c r="T144" s="17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211</v>
      </c>
      <c r="AT144" s="171" t="s">
        <v>150</v>
      </c>
      <c r="AU144" s="171" t="s">
        <v>84</v>
      </c>
      <c r="AY144" s="14" t="s">
        <v>148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4" t="s">
        <v>80</v>
      </c>
      <c r="BK144" s="172">
        <f>ROUND(I144*H144,2)</f>
        <v>0</v>
      </c>
      <c r="BL144" s="14" t="s">
        <v>211</v>
      </c>
      <c r="BM144" s="171" t="s">
        <v>908</v>
      </c>
    </row>
    <row r="145" spans="1:65" s="12" customFormat="1" ht="22.9" customHeight="1">
      <c r="B145" s="145"/>
      <c r="D145" s="146" t="s">
        <v>74</v>
      </c>
      <c r="E145" s="156" t="s">
        <v>909</v>
      </c>
      <c r="F145" s="156" t="s">
        <v>910</v>
      </c>
      <c r="I145" s="148"/>
      <c r="J145" s="157">
        <f>BK145</f>
        <v>0</v>
      </c>
      <c r="L145" s="145"/>
      <c r="M145" s="150"/>
      <c r="N145" s="151"/>
      <c r="O145" s="151"/>
      <c r="P145" s="152">
        <f>SUM(P146:P147)</f>
        <v>0</v>
      </c>
      <c r="Q145" s="151"/>
      <c r="R145" s="152">
        <f>SUM(R146:R147)</f>
        <v>5.9800000000000001E-3</v>
      </c>
      <c r="S145" s="151"/>
      <c r="T145" s="153">
        <f>SUM(T146:T147)</f>
        <v>0</v>
      </c>
      <c r="AR145" s="146" t="s">
        <v>84</v>
      </c>
      <c r="AT145" s="154" t="s">
        <v>74</v>
      </c>
      <c r="AU145" s="154" t="s">
        <v>80</v>
      </c>
      <c r="AY145" s="146" t="s">
        <v>148</v>
      </c>
      <c r="BK145" s="155">
        <f>SUM(BK146:BK147)</f>
        <v>0</v>
      </c>
    </row>
    <row r="146" spans="1:65" s="2" customFormat="1" ht="21.75" customHeight="1">
      <c r="A146" s="29"/>
      <c r="B146" s="158"/>
      <c r="C146" s="159" t="s">
        <v>188</v>
      </c>
      <c r="D146" s="159" t="s">
        <v>150</v>
      </c>
      <c r="E146" s="160" t="s">
        <v>911</v>
      </c>
      <c r="F146" s="161" t="s">
        <v>912</v>
      </c>
      <c r="G146" s="162" t="s">
        <v>472</v>
      </c>
      <c r="H146" s="163">
        <v>1</v>
      </c>
      <c r="I146" s="164"/>
      <c r="J146" s="165">
        <f>ROUND(I146*H146,2)</f>
        <v>0</v>
      </c>
      <c r="K146" s="166"/>
      <c r="L146" s="30"/>
      <c r="M146" s="167" t="s">
        <v>1</v>
      </c>
      <c r="N146" s="168" t="s">
        <v>40</v>
      </c>
      <c r="O146" s="55"/>
      <c r="P146" s="169">
        <f>O146*H146</f>
        <v>0</v>
      </c>
      <c r="Q146" s="169">
        <v>5.9800000000000001E-3</v>
      </c>
      <c r="R146" s="169">
        <f>Q146*H146</f>
        <v>5.9800000000000001E-3</v>
      </c>
      <c r="S146" s="169">
        <v>0</v>
      </c>
      <c r="T146" s="17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211</v>
      </c>
      <c r="AT146" s="171" t="s">
        <v>150</v>
      </c>
      <c r="AU146" s="171" t="s">
        <v>84</v>
      </c>
      <c r="AY146" s="14" t="s">
        <v>148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4" t="s">
        <v>80</v>
      </c>
      <c r="BK146" s="172">
        <f>ROUND(I146*H146,2)</f>
        <v>0</v>
      </c>
      <c r="BL146" s="14" t="s">
        <v>211</v>
      </c>
      <c r="BM146" s="171" t="s">
        <v>913</v>
      </c>
    </row>
    <row r="147" spans="1:65" s="2" customFormat="1" ht="21.75" customHeight="1">
      <c r="A147" s="29"/>
      <c r="B147" s="158"/>
      <c r="C147" s="159" t="s">
        <v>192</v>
      </c>
      <c r="D147" s="159" t="s">
        <v>150</v>
      </c>
      <c r="E147" s="160" t="s">
        <v>914</v>
      </c>
      <c r="F147" s="161" t="s">
        <v>915</v>
      </c>
      <c r="G147" s="162" t="s">
        <v>181</v>
      </c>
      <c r="H147" s="163">
        <v>6.0000000000000001E-3</v>
      </c>
      <c r="I147" s="164"/>
      <c r="J147" s="165">
        <f>ROUND(I147*H147,2)</f>
        <v>0</v>
      </c>
      <c r="K147" s="166"/>
      <c r="L147" s="30"/>
      <c r="M147" s="167" t="s">
        <v>1</v>
      </c>
      <c r="N147" s="168" t="s">
        <v>40</v>
      </c>
      <c r="O147" s="55"/>
      <c r="P147" s="169">
        <f>O147*H147</f>
        <v>0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211</v>
      </c>
      <c r="AT147" s="171" t="s">
        <v>150</v>
      </c>
      <c r="AU147" s="171" t="s">
        <v>84</v>
      </c>
      <c r="AY147" s="14" t="s">
        <v>148</v>
      </c>
      <c r="BE147" s="172">
        <f>IF(N147="základní",J147,0)</f>
        <v>0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4" t="s">
        <v>80</v>
      </c>
      <c r="BK147" s="172">
        <f>ROUND(I147*H147,2)</f>
        <v>0</v>
      </c>
      <c r="BL147" s="14" t="s">
        <v>211</v>
      </c>
      <c r="BM147" s="171" t="s">
        <v>916</v>
      </c>
    </row>
    <row r="148" spans="1:65" s="12" customFormat="1" ht="22.9" customHeight="1">
      <c r="B148" s="145"/>
      <c r="D148" s="146" t="s">
        <v>74</v>
      </c>
      <c r="E148" s="156" t="s">
        <v>917</v>
      </c>
      <c r="F148" s="156" t="s">
        <v>918</v>
      </c>
      <c r="I148" s="148"/>
      <c r="J148" s="157">
        <f>BK148</f>
        <v>0</v>
      </c>
      <c r="L148" s="145"/>
      <c r="M148" s="150"/>
      <c r="N148" s="151"/>
      <c r="O148" s="151"/>
      <c r="P148" s="152">
        <f>SUM(P149:P162)</f>
        <v>0</v>
      </c>
      <c r="Q148" s="151"/>
      <c r="R148" s="152">
        <f>SUM(R149:R162)</f>
        <v>0.39303000000000005</v>
      </c>
      <c r="S148" s="151"/>
      <c r="T148" s="153">
        <f>SUM(T149:T162)</f>
        <v>0</v>
      </c>
      <c r="AR148" s="146" t="s">
        <v>84</v>
      </c>
      <c r="AT148" s="154" t="s">
        <v>74</v>
      </c>
      <c r="AU148" s="154" t="s">
        <v>80</v>
      </c>
      <c r="AY148" s="146" t="s">
        <v>148</v>
      </c>
      <c r="BK148" s="155">
        <f>SUM(BK149:BK162)</f>
        <v>0</v>
      </c>
    </row>
    <row r="149" spans="1:65" s="2" customFormat="1" ht="21.75" customHeight="1">
      <c r="A149" s="29"/>
      <c r="B149" s="158"/>
      <c r="C149" s="159" t="s">
        <v>196</v>
      </c>
      <c r="D149" s="159" t="s">
        <v>150</v>
      </c>
      <c r="E149" s="160" t="s">
        <v>919</v>
      </c>
      <c r="F149" s="161" t="s">
        <v>920</v>
      </c>
      <c r="G149" s="162" t="s">
        <v>157</v>
      </c>
      <c r="H149" s="163">
        <v>225</v>
      </c>
      <c r="I149" s="164"/>
      <c r="J149" s="165">
        <f t="shared" ref="J149:J162" si="0">ROUND(I149*H149,2)</f>
        <v>0</v>
      </c>
      <c r="K149" s="166"/>
      <c r="L149" s="30"/>
      <c r="M149" s="167" t="s">
        <v>1</v>
      </c>
      <c r="N149" s="168" t="s">
        <v>40</v>
      </c>
      <c r="O149" s="55"/>
      <c r="P149" s="169">
        <f t="shared" ref="P149:P162" si="1">O149*H149</f>
        <v>0</v>
      </c>
      <c r="Q149" s="169">
        <v>4.6000000000000001E-4</v>
      </c>
      <c r="R149" s="169">
        <f t="shared" ref="R149:R162" si="2">Q149*H149</f>
        <v>0.10350000000000001</v>
      </c>
      <c r="S149" s="169">
        <v>0</v>
      </c>
      <c r="T149" s="170">
        <f t="shared" ref="T149:T162" si="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211</v>
      </c>
      <c r="AT149" s="171" t="s">
        <v>150</v>
      </c>
      <c r="AU149" s="171" t="s">
        <v>84</v>
      </c>
      <c r="AY149" s="14" t="s">
        <v>148</v>
      </c>
      <c r="BE149" s="172">
        <f t="shared" ref="BE149:BE162" si="4">IF(N149="základní",J149,0)</f>
        <v>0</v>
      </c>
      <c r="BF149" s="172">
        <f t="shared" ref="BF149:BF162" si="5">IF(N149="snížená",J149,0)</f>
        <v>0</v>
      </c>
      <c r="BG149" s="172">
        <f t="shared" ref="BG149:BG162" si="6">IF(N149="zákl. přenesená",J149,0)</f>
        <v>0</v>
      </c>
      <c r="BH149" s="172">
        <f t="shared" ref="BH149:BH162" si="7">IF(N149="sníž. přenesená",J149,0)</f>
        <v>0</v>
      </c>
      <c r="BI149" s="172">
        <f t="shared" ref="BI149:BI162" si="8">IF(N149="nulová",J149,0)</f>
        <v>0</v>
      </c>
      <c r="BJ149" s="14" t="s">
        <v>80</v>
      </c>
      <c r="BK149" s="172">
        <f t="shared" ref="BK149:BK162" si="9">ROUND(I149*H149,2)</f>
        <v>0</v>
      </c>
      <c r="BL149" s="14" t="s">
        <v>211</v>
      </c>
      <c r="BM149" s="171" t="s">
        <v>921</v>
      </c>
    </row>
    <row r="150" spans="1:65" s="2" customFormat="1" ht="21.75" customHeight="1">
      <c r="A150" s="29"/>
      <c r="B150" s="158"/>
      <c r="C150" s="159" t="s">
        <v>200</v>
      </c>
      <c r="D150" s="159" t="s">
        <v>150</v>
      </c>
      <c r="E150" s="160" t="s">
        <v>922</v>
      </c>
      <c r="F150" s="161" t="s">
        <v>923</v>
      </c>
      <c r="G150" s="162" t="s">
        <v>157</v>
      </c>
      <c r="H150" s="163">
        <v>23</v>
      </c>
      <c r="I150" s="164"/>
      <c r="J150" s="165">
        <f t="shared" si="0"/>
        <v>0</v>
      </c>
      <c r="K150" s="166"/>
      <c r="L150" s="30"/>
      <c r="M150" s="167" t="s">
        <v>1</v>
      </c>
      <c r="N150" s="168" t="s">
        <v>40</v>
      </c>
      <c r="O150" s="55"/>
      <c r="P150" s="169">
        <f t="shared" si="1"/>
        <v>0</v>
      </c>
      <c r="Q150" s="169">
        <v>7.1000000000000002E-4</v>
      </c>
      <c r="R150" s="169">
        <f t="shared" si="2"/>
        <v>1.6330000000000001E-2</v>
      </c>
      <c r="S150" s="169">
        <v>0</v>
      </c>
      <c r="T150" s="17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211</v>
      </c>
      <c r="AT150" s="171" t="s">
        <v>150</v>
      </c>
      <c r="AU150" s="171" t="s">
        <v>84</v>
      </c>
      <c r="AY150" s="14" t="s">
        <v>148</v>
      </c>
      <c r="BE150" s="172">
        <f t="shared" si="4"/>
        <v>0</v>
      </c>
      <c r="BF150" s="172">
        <f t="shared" si="5"/>
        <v>0</v>
      </c>
      <c r="BG150" s="172">
        <f t="shared" si="6"/>
        <v>0</v>
      </c>
      <c r="BH150" s="172">
        <f t="shared" si="7"/>
        <v>0</v>
      </c>
      <c r="BI150" s="172">
        <f t="shared" si="8"/>
        <v>0</v>
      </c>
      <c r="BJ150" s="14" t="s">
        <v>80</v>
      </c>
      <c r="BK150" s="172">
        <f t="shared" si="9"/>
        <v>0</v>
      </c>
      <c r="BL150" s="14" t="s">
        <v>211</v>
      </c>
      <c r="BM150" s="171" t="s">
        <v>924</v>
      </c>
    </row>
    <row r="151" spans="1:65" s="2" customFormat="1" ht="21.75" customHeight="1">
      <c r="A151" s="29"/>
      <c r="B151" s="158"/>
      <c r="C151" s="159" t="s">
        <v>204</v>
      </c>
      <c r="D151" s="159" t="s">
        <v>150</v>
      </c>
      <c r="E151" s="160" t="s">
        <v>925</v>
      </c>
      <c r="F151" s="161" t="s">
        <v>926</v>
      </c>
      <c r="G151" s="162" t="s">
        <v>157</v>
      </c>
      <c r="H151" s="163">
        <v>38</v>
      </c>
      <c r="I151" s="164"/>
      <c r="J151" s="165">
        <f t="shared" si="0"/>
        <v>0</v>
      </c>
      <c r="K151" s="166"/>
      <c r="L151" s="30"/>
      <c r="M151" s="167" t="s">
        <v>1</v>
      </c>
      <c r="N151" s="168" t="s">
        <v>40</v>
      </c>
      <c r="O151" s="55"/>
      <c r="P151" s="169">
        <f t="shared" si="1"/>
        <v>0</v>
      </c>
      <c r="Q151" s="169">
        <v>6.9999999999999999E-4</v>
      </c>
      <c r="R151" s="169">
        <f t="shared" si="2"/>
        <v>2.6599999999999999E-2</v>
      </c>
      <c r="S151" s="169">
        <v>0</v>
      </c>
      <c r="T151" s="17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211</v>
      </c>
      <c r="AT151" s="171" t="s">
        <v>150</v>
      </c>
      <c r="AU151" s="171" t="s">
        <v>84</v>
      </c>
      <c r="AY151" s="14" t="s">
        <v>148</v>
      </c>
      <c r="BE151" s="172">
        <f t="shared" si="4"/>
        <v>0</v>
      </c>
      <c r="BF151" s="172">
        <f t="shared" si="5"/>
        <v>0</v>
      </c>
      <c r="BG151" s="172">
        <f t="shared" si="6"/>
        <v>0</v>
      </c>
      <c r="BH151" s="172">
        <f t="shared" si="7"/>
        <v>0</v>
      </c>
      <c r="BI151" s="172">
        <f t="shared" si="8"/>
        <v>0</v>
      </c>
      <c r="BJ151" s="14" t="s">
        <v>80</v>
      </c>
      <c r="BK151" s="172">
        <f t="shared" si="9"/>
        <v>0</v>
      </c>
      <c r="BL151" s="14" t="s">
        <v>211</v>
      </c>
      <c r="BM151" s="171" t="s">
        <v>927</v>
      </c>
    </row>
    <row r="152" spans="1:65" s="2" customFormat="1" ht="21.75" customHeight="1">
      <c r="A152" s="29"/>
      <c r="B152" s="158"/>
      <c r="C152" s="159" t="s">
        <v>8</v>
      </c>
      <c r="D152" s="159" t="s">
        <v>150</v>
      </c>
      <c r="E152" s="160" t="s">
        <v>928</v>
      </c>
      <c r="F152" s="161" t="s">
        <v>929</v>
      </c>
      <c r="G152" s="162" t="s">
        <v>157</v>
      </c>
      <c r="H152" s="163">
        <v>57</v>
      </c>
      <c r="I152" s="164"/>
      <c r="J152" s="165">
        <f t="shared" si="0"/>
        <v>0</v>
      </c>
      <c r="K152" s="166"/>
      <c r="L152" s="30"/>
      <c r="M152" s="167" t="s">
        <v>1</v>
      </c>
      <c r="N152" s="168" t="s">
        <v>40</v>
      </c>
      <c r="O152" s="55"/>
      <c r="P152" s="169">
        <f t="shared" si="1"/>
        <v>0</v>
      </c>
      <c r="Q152" s="169">
        <v>1.2700000000000001E-3</v>
      </c>
      <c r="R152" s="169">
        <f t="shared" si="2"/>
        <v>7.239000000000001E-2</v>
      </c>
      <c r="S152" s="169">
        <v>0</v>
      </c>
      <c r="T152" s="17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211</v>
      </c>
      <c r="AT152" s="171" t="s">
        <v>150</v>
      </c>
      <c r="AU152" s="171" t="s">
        <v>84</v>
      </c>
      <c r="AY152" s="14" t="s">
        <v>148</v>
      </c>
      <c r="BE152" s="172">
        <f t="shared" si="4"/>
        <v>0</v>
      </c>
      <c r="BF152" s="172">
        <f t="shared" si="5"/>
        <v>0</v>
      </c>
      <c r="BG152" s="172">
        <f t="shared" si="6"/>
        <v>0</v>
      </c>
      <c r="BH152" s="172">
        <f t="shared" si="7"/>
        <v>0</v>
      </c>
      <c r="BI152" s="172">
        <f t="shared" si="8"/>
        <v>0</v>
      </c>
      <c r="BJ152" s="14" t="s">
        <v>80</v>
      </c>
      <c r="BK152" s="172">
        <f t="shared" si="9"/>
        <v>0</v>
      </c>
      <c r="BL152" s="14" t="s">
        <v>211</v>
      </c>
      <c r="BM152" s="171" t="s">
        <v>930</v>
      </c>
    </row>
    <row r="153" spans="1:65" s="2" customFormat="1" ht="21.75" customHeight="1">
      <c r="A153" s="29"/>
      <c r="B153" s="158"/>
      <c r="C153" s="159" t="s">
        <v>211</v>
      </c>
      <c r="D153" s="159" t="s">
        <v>150</v>
      </c>
      <c r="E153" s="160" t="s">
        <v>931</v>
      </c>
      <c r="F153" s="161" t="s">
        <v>932</v>
      </c>
      <c r="G153" s="162" t="s">
        <v>157</v>
      </c>
      <c r="H153" s="163">
        <v>44</v>
      </c>
      <c r="I153" s="164"/>
      <c r="J153" s="165">
        <f t="shared" si="0"/>
        <v>0</v>
      </c>
      <c r="K153" s="166"/>
      <c r="L153" s="30"/>
      <c r="M153" s="167" t="s">
        <v>1</v>
      </c>
      <c r="N153" s="168" t="s">
        <v>40</v>
      </c>
      <c r="O153" s="55"/>
      <c r="P153" s="169">
        <f t="shared" si="1"/>
        <v>0</v>
      </c>
      <c r="Q153" s="169">
        <v>1.5900000000000001E-3</v>
      </c>
      <c r="R153" s="169">
        <f t="shared" si="2"/>
        <v>6.9960000000000008E-2</v>
      </c>
      <c r="S153" s="169">
        <v>0</v>
      </c>
      <c r="T153" s="170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211</v>
      </c>
      <c r="AT153" s="171" t="s">
        <v>150</v>
      </c>
      <c r="AU153" s="171" t="s">
        <v>84</v>
      </c>
      <c r="AY153" s="14" t="s">
        <v>148</v>
      </c>
      <c r="BE153" s="172">
        <f t="shared" si="4"/>
        <v>0</v>
      </c>
      <c r="BF153" s="172">
        <f t="shared" si="5"/>
        <v>0</v>
      </c>
      <c r="BG153" s="172">
        <f t="shared" si="6"/>
        <v>0</v>
      </c>
      <c r="BH153" s="172">
        <f t="shared" si="7"/>
        <v>0</v>
      </c>
      <c r="BI153" s="172">
        <f t="shared" si="8"/>
        <v>0</v>
      </c>
      <c r="BJ153" s="14" t="s">
        <v>80</v>
      </c>
      <c r="BK153" s="172">
        <f t="shared" si="9"/>
        <v>0</v>
      </c>
      <c r="BL153" s="14" t="s">
        <v>211</v>
      </c>
      <c r="BM153" s="171" t="s">
        <v>933</v>
      </c>
    </row>
    <row r="154" spans="1:65" s="2" customFormat="1" ht="21.75" customHeight="1">
      <c r="A154" s="29"/>
      <c r="B154" s="158"/>
      <c r="C154" s="159" t="s">
        <v>215</v>
      </c>
      <c r="D154" s="159" t="s">
        <v>150</v>
      </c>
      <c r="E154" s="160" t="s">
        <v>934</v>
      </c>
      <c r="F154" s="161" t="s">
        <v>935</v>
      </c>
      <c r="G154" s="162" t="s">
        <v>157</v>
      </c>
      <c r="H154" s="163">
        <v>26</v>
      </c>
      <c r="I154" s="164"/>
      <c r="J154" s="165">
        <f t="shared" si="0"/>
        <v>0</v>
      </c>
      <c r="K154" s="166"/>
      <c r="L154" s="30"/>
      <c r="M154" s="167" t="s">
        <v>1</v>
      </c>
      <c r="N154" s="168" t="s">
        <v>40</v>
      </c>
      <c r="O154" s="55"/>
      <c r="P154" s="169">
        <f t="shared" si="1"/>
        <v>0</v>
      </c>
      <c r="Q154" s="169">
        <v>1.9499999999999999E-3</v>
      </c>
      <c r="R154" s="169">
        <f t="shared" si="2"/>
        <v>5.0699999999999995E-2</v>
      </c>
      <c r="S154" s="169">
        <v>0</v>
      </c>
      <c r="T154" s="170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211</v>
      </c>
      <c r="AT154" s="171" t="s">
        <v>150</v>
      </c>
      <c r="AU154" s="171" t="s">
        <v>84</v>
      </c>
      <c r="AY154" s="14" t="s">
        <v>148</v>
      </c>
      <c r="BE154" s="172">
        <f t="shared" si="4"/>
        <v>0</v>
      </c>
      <c r="BF154" s="172">
        <f t="shared" si="5"/>
        <v>0</v>
      </c>
      <c r="BG154" s="172">
        <f t="shared" si="6"/>
        <v>0</v>
      </c>
      <c r="BH154" s="172">
        <f t="shared" si="7"/>
        <v>0</v>
      </c>
      <c r="BI154" s="172">
        <f t="shared" si="8"/>
        <v>0</v>
      </c>
      <c r="BJ154" s="14" t="s">
        <v>80</v>
      </c>
      <c r="BK154" s="172">
        <f t="shared" si="9"/>
        <v>0</v>
      </c>
      <c r="BL154" s="14" t="s">
        <v>211</v>
      </c>
      <c r="BM154" s="171" t="s">
        <v>936</v>
      </c>
    </row>
    <row r="155" spans="1:65" s="2" customFormat="1" ht="16.5" customHeight="1">
      <c r="A155" s="29"/>
      <c r="B155" s="158"/>
      <c r="C155" s="159" t="s">
        <v>219</v>
      </c>
      <c r="D155" s="159" t="s">
        <v>150</v>
      </c>
      <c r="E155" s="160" t="s">
        <v>937</v>
      </c>
      <c r="F155" s="161" t="s">
        <v>938</v>
      </c>
      <c r="G155" s="162" t="s">
        <v>157</v>
      </c>
      <c r="H155" s="163">
        <v>387</v>
      </c>
      <c r="I155" s="164"/>
      <c r="J155" s="165">
        <f t="shared" si="0"/>
        <v>0</v>
      </c>
      <c r="K155" s="166"/>
      <c r="L155" s="30"/>
      <c r="M155" s="167" t="s">
        <v>1</v>
      </c>
      <c r="N155" s="168" t="s">
        <v>40</v>
      </c>
      <c r="O155" s="55"/>
      <c r="P155" s="169">
        <f t="shared" si="1"/>
        <v>0</v>
      </c>
      <c r="Q155" s="169">
        <v>0</v>
      </c>
      <c r="R155" s="169">
        <f t="shared" si="2"/>
        <v>0</v>
      </c>
      <c r="S155" s="169">
        <v>0</v>
      </c>
      <c r="T155" s="170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211</v>
      </c>
      <c r="AT155" s="171" t="s">
        <v>150</v>
      </c>
      <c r="AU155" s="171" t="s">
        <v>84</v>
      </c>
      <c r="AY155" s="14" t="s">
        <v>148</v>
      </c>
      <c r="BE155" s="172">
        <f t="shared" si="4"/>
        <v>0</v>
      </c>
      <c r="BF155" s="172">
        <f t="shared" si="5"/>
        <v>0</v>
      </c>
      <c r="BG155" s="172">
        <f t="shared" si="6"/>
        <v>0</v>
      </c>
      <c r="BH155" s="172">
        <f t="shared" si="7"/>
        <v>0</v>
      </c>
      <c r="BI155" s="172">
        <f t="shared" si="8"/>
        <v>0</v>
      </c>
      <c r="BJ155" s="14" t="s">
        <v>80</v>
      </c>
      <c r="BK155" s="172">
        <f t="shared" si="9"/>
        <v>0</v>
      </c>
      <c r="BL155" s="14" t="s">
        <v>211</v>
      </c>
      <c r="BM155" s="171" t="s">
        <v>939</v>
      </c>
    </row>
    <row r="156" spans="1:65" s="2" customFormat="1" ht="16.5" customHeight="1">
      <c r="A156" s="29"/>
      <c r="B156" s="158"/>
      <c r="C156" s="159" t="s">
        <v>223</v>
      </c>
      <c r="D156" s="159" t="s">
        <v>150</v>
      </c>
      <c r="E156" s="160" t="s">
        <v>940</v>
      </c>
      <c r="F156" s="161" t="s">
        <v>941</v>
      </c>
      <c r="G156" s="162" t="s">
        <v>157</v>
      </c>
      <c r="H156" s="163">
        <v>26</v>
      </c>
      <c r="I156" s="164"/>
      <c r="J156" s="165">
        <f t="shared" si="0"/>
        <v>0</v>
      </c>
      <c r="K156" s="166"/>
      <c r="L156" s="30"/>
      <c r="M156" s="167" t="s">
        <v>1</v>
      </c>
      <c r="N156" s="168" t="s">
        <v>40</v>
      </c>
      <c r="O156" s="55"/>
      <c r="P156" s="169">
        <f t="shared" si="1"/>
        <v>0</v>
      </c>
      <c r="Q156" s="169">
        <v>0</v>
      </c>
      <c r="R156" s="169">
        <f t="shared" si="2"/>
        <v>0</v>
      </c>
      <c r="S156" s="169">
        <v>0</v>
      </c>
      <c r="T156" s="170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211</v>
      </c>
      <c r="AT156" s="171" t="s">
        <v>150</v>
      </c>
      <c r="AU156" s="171" t="s">
        <v>84</v>
      </c>
      <c r="AY156" s="14" t="s">
        <v>148</v>
      </c>
      <c r="BE156" s="172">
        <f t="shared" si="4"/>
        <v>0</v>
      </c>
      <c r="BF156" s="172">
        <f t="shared" si="5"/>
        <v>0</v>
      </c>
      <c r="BG156" s="172">
        <f t="shared" si="6"/>
        <v>0</v>
      </c>
      <c r="BH156" s="172">
        <f t="shared" si="7"/>
        <v>0</v>
      </c>
      <c r="BI156" s="172">
        <f t="shared" si="8"/>
        <v>0</v>
      </c>
      <c r="BJ156" s="14" t="s">
        <v>80</v>
      </c>
      <c r="BK156" s="172">
        <f t="shared" si="9"/>
        <v>0</v>
      </c>
      <c r="BL156" s="14" t="s">
        <v>211</v>
      </c>
      <c r="BM156" s="171" t="s">
        <v>942</v>
      </c>
    </row>
    <row r="157" spans="1:65" s="2" customFormat="1" ht="21.75" customHeight="1">
      <c r="A157" s="29"/>
      <c r="B157" s="158"/>
      <c r="C157" s="159" t="s">
        <v>228</v>
      </c>
      <c r="D157" s="159" t="s">
        <v>150</v>
      </c>
      <c r="E157" s="160" t="s">
        <v>943</v>
      </c>
      <c r="F157" s="161" t="s">
        <v>944</v>
      </c>
      <c r="G157" s="162" t="s">
        <v>157</v>
      </c>
      <c r="H157" s="163">
        <v>225</v>
      </c>
      <c r="I157" s="164"/>
      <c r="J157" s="165">
        <f t="shared" si="0"/>
        <v>0</v>
      </c>
      <c r="K157" s="166"/>
      <c r="L157" s="30"/>
      <c r="M157" s="167" t="s">
        <v>1</v>
      </c>
      <c r="N157" s="168" t="s">
        <v>40</v>
      </c>
      <c r="O157" s="55"/>
      <c r="P157" s="169">
        <f t="shared" si="1"/>
        <v>0</v>
      </c>
      <c r="Q157" s="169">
        <v>6.9999999999999994E-5</v>
      </c>
      <c r="R157" s="169">
        <f t="shared" si="2"/>
        <v>1.575E-2</v>
      </c>
      <c r="S157" s="169">
        <v>0</v>
      </c>
      <c r="T157" s="170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211</v>
      </c>
      <c r="AT157" s="171" t="s">
        <v>150</v>
      </c>
      <c r="AU157" s="171" t="s">
        <v>84</v>
      </c>
      <c r="AY157" s="14" t="s">
        <v>148</v>
      </c>
      <c r="BE157" s="172">
        <f t="shared" si="4"/>
        <v>0</v>
      </c>
      <c r="BF157" s="172">
        <f t="shared" si="5"/>
        <v>0</v>
      </c>
      <c r="BG157" s="172">
        <f t="shared" si="6"/>
        <v>0</v>
      </c>
      <c r="BH157" s="172">
        <f t="shared" si="7"/>
        <v>0</v>
      </c>
      <c r="BI157" s="172">
        <f t="shared" si="8"/>
        <v>0</v>
      </c>
      <c r="BJ157" s="14" t="s">
        <v>80</v>
      </c>
      <c r="BK157" s="172">
        <f t="shared" si="9"/>
        <v>0</v>
      </c>
      <c r="BL157" s="14" t="s">
        <v>211</v>
      </c>
      <c r="BM157" s="171" t="s">
        <v>945</v>
      </c>
    </row>
    <row r="158" spans="1:65" s="2" customFormat="1" ht="21.75" customHeight="1">
      <c r="A158" s="29"/>
      <c r="B158" s="158"/>
      <c r="C158" s="159" t="s">
        <v>7</v>
      </c>
      <c r="D158" s="159" t="s">
        <v>150</v>
      </c>
      <c r="E158" s="160" t="s">
        <v>946</v>
      </c>
      <c r="F158" s="161" t="s">
        <v>947</v>
      </c>
      <c r="G158" s="162" t="s">
        <v>157</v>
      </c>
      <c r="H158" s="163">
        <v>61</v>
      </c>
      <c r="I158" s="164"/>
      <c r="J158" s="165">
        <f t="shared" si="0"/>
        <v>0</v>
      </c>
      <c r="K158" s="166"/>
      <c r="L158" s="30"/>
      <c r="M158" s="167" t="s">
        <v>1</v>
      </c>
      <c r="N158" s="168" t="s">
        <v>40</v>
      </c>
      <c r="O158" s="55"/>
      <c r="P158" s="169">
        <f t="shared" si="1"/>
        <v>0</v>
      </c>
      <c r="Q158" s="169">
        <v>1.2E-4</v>
      </c>
      <c r="R158" s="169">
        <f t="shared" si="2"/>
        <v>7.3200000000000001E-3</v>
      </c>
      <c r="S158" s="169">
        <v>0</v>
      </c>
      <c r="T158" s="170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211</v>
      </c>
      <c r="AT158" s="171" t="s">
        <v>150</v>
      </c>
      <c r="AU158" s="171" t="s">
        <v>84</v>
      </c>
      <c r="AY158" s="14" t="s">
        <v>148</v>
      </c>
      <c r="BE158" s="172">
        <f t="shared" si="4"/>
        <v>0</v>
      </c>
      <c r="BF158" s="172">
        <f t="shared" si="5"/>
        <v>0</v>
      </c>
      <c r="BG158" s="172">
        <f t="shared" si="6"/>
        <v>0</v>
      </c>
      <c r="BH158" s="172">
        <f t="shared" si="7"/>
        <v>0</v>
      </c>
      <c r="BI158" s="172">
        <f t="shared" si="8"/>
        <v>0</v>
      </c>
      <c r="BJ158" s="14" t="s">
        <v>80</v>
      </c>
      <c r="BK158" s="172">
        <f t="shared" si="9"/>
        <v>0</v>
      </c>
      <c r="BL158" s="14" t="s">
        <v>211</v>
      </c>
      <c r="BM158" s="171" t="s">
        <v>948</v>
      </c>
    </row>
    <row r="159" spans="1:65" s="2" customFormat="1" ht="21.75" customHeight="1">
      <c r="A159" s="29"/>
      <c r="B159" s="158"/>
      <c r="C159" s="159" t="s">
        <v>235</v>
      </c>
      <c r="D159" s="159" t="s">
        <v>150</v>
      </c>
      <c r="E159" s="160" t="s">
        <v>949</v>
      </c>
      <c r="F159" s="161" t="s">
        <v>950</v>
      </c>
      <c r="G159" s="162" t="s">
        <v>157</v>
      </c>
      <c r="H159" s="163">
        <v>57</v>
      </c>
      <c r="I159" s="164"/>
      <c r="J159" s="165">
        <f t="shared" si="0"/>
        <v>0</v>
      </c>
      <c r="K159" s="166"/>
      <c r="L159" s="30"/>
      <c r="M159" s="167" t="s">
        <v>1</v>
      </c>
      <c r="N159" s="168" t="s">
        <v>40</v>
      </c>
      <c r="O159" s="55"/>
      <c r="P159" s="169">
        <f t="shared" si="1"/>
        <v>0</v>
      </c>
      <c r="Q159" s="169">
        <v>2.4000000000000001E-4</v>
      </c>
      <c r="R159" s="169">
        <f t="shared" si="2"/>
        <v>1.3680000000000001E-2</v>
      </c>
      <c r="S159" s="169">
        <v>0</v>
      </c>
      <c r="T159" s="170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211</v>
      </c>
      <c r="AT159" s="171" t="s">
        <v>150</v>
      </c>
      <c r="AU159" s="171" t="s">
        <v>84</v>
      </c>
      <c r="AY159" s="14" t="s">
        <v>148</v>
      </c>
      <c r="BE159" s="172">
        <f t="shared" si="4"/>
        <v>0</v>
      </c>
      <c r="BF159" s="172">
        <f t="shared" si="5"/>
        <v>0</v>
      </c>
      <c r="BG159" s="172">
        <f t="shared" si="6"/>
        <v>0</v>
      </c>
      <c r="BH159" s="172">
        <f t="shared" si="7"/>
        <v>0</v>
      </c>
      <c r="BI159" s="172">
        <f t="shared" si="8"/>
        <v>0</v>
      </c>
      <c r="BJ159" s="14" t="s">
        <v>80</v>
      </c>
      <c r="BK159" s="172">
        <f t="shared" si="9"/>
        <v>0</v>
      </c>
      <c r="BL159" s="14" t="s">
        <v>211</v>
      </c>
      <c r="BM159" s="171" t="s">
        <v>951</v>
      </c>
    </row>
    <row r="160" spans="1:65" s="2" customFormat="1" ht="21.75" customHeight="1">
      <c r="A160" s="29"/>
      <c r="B160" s="158"/>
      <c r="C160" s="159" t="s">
        <v>239</v>
      </c>
      <c r="D160" s="159" t="s">
        <v>150</v>
      </c>
      <c r="E160" s="160" t="s">
        <v>952</v>
      </c>
      <c r="F160" s="161" t="s">
        <v>953</v>
      </c>
      <c r="G160" s="162" t="s">
        <v>157</v>
      </c>
      <c r="H160" s="163">
        <v>44</v>
      </c>
      <c r="I160" s="164"/>
      <c r="J160" s="165">
        <f t="shared" si="0"/>
        <v>0</v>
      </c>
      <c r="K160" s="166"/>
      <c r="L160" s="30"/>
      <c r="M160" s="167" t="s">
        <v>1</v>
      </c>
      <c r="N160" s="168" t="s">
        <v>40</v>
      </c>
      <c r="O160" s="55"/>
      <c r="P160" s="169">
        <f t="shared" si="1"/>
        <v>0</v>
      </c>
      <c r="Q160" s="169">
        <v>2.4000000000000001E-4</v>
      </c>
      <c r="R160" s="169">
        <f t="shared" si="2"/>
        <v>1.056E-2</v>
      </c>
      <c r="S160" s="169">
        <v>0</v>
      </c>
      <c r="T160" s="170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211</v>
      </c>
      <c r="AT160" s="171" t="s">
        <v>150</v>
      </c>
      <c r="AU160" s="171" t="s">
        <v>84</v>
      </c>
      <c r="AY160" s="14" t="s">
        <v>148</v>
      </c>
      <c r="BE160" s="172">
        <f t="shared" si="4"/>
        <v>0</v>
      </c>
      <c r="BF160" s="172">
        <f t="shared" si="5"/>
        <v>0</v>
      </c>
      <c r="BG160" s="172">
        <f t="shared" si="6"/>
        <v>0</v>
      </c>
      <c r="BH160" s="172">
        <f t="shared" si="7"/>
        <v>0</v>
      </c>
      <c r="BI160" s="172">
        <f t="shared" si="8"/>
        <v>0</v>
      </c>
      <c r="BJ160" s="14" t="s">
        <v>80</v>
      </c>
      <c r="BK160" s="172">
        <f t="shared" si="9"/>
        <v>0</v>
      </c>
      <c r="BL160" s="14" t="s">
        <v>211</v>
      </c>
      <c r="BM160" s="171" t="s">
        <v>954</v>
      </c>
    </row>
    <row r="161" spans="1:65" s="2" customFormat="1" ht="21.75" customHeight="1">
      <c r="A161" s="29"/>
      <c r="B161" s="158"/>
      <c r="C161" s="159" t="s">
        <v>243</v>
      </c>
      <c r="D161" s="159" t="s">
        <v>150</v>
      </c>
      <c r="E161" s="160" t="s">
        <v>955</v>
      </c>
      <c r="F161" s="161" t="s">
        <v>956</v>
      </c>
      <c r="G161" s="162" t="s">
        <v>157</v>
      </c>
      <c r="H161" s="163">
        <v>26</v>
      </c>
      <c r="I161" s="164"/>
      <c r="J161" s="165">
        <f t="shared" si="0"/>
        <v>0</v>
      </c>
      <c r="K161" s="166"/>
      <c r="L161" s="30"/>
      <c r="M161" s="167" t="s">
        <v>1</v>
      </c>
      <c r="N161" s="168" t="s">
        <v>40</v>
      </c>
      <c r="O161" s="55"/>
      <c r="P161" s="169">
        <f t="shared" si="1"/>
        <v>0</v>
      </c>
      <c r="Q161" s="169">
        <v>2.4000000000000001E-4</v>
      </c>
      <c r="R161" s="169">
        <f t="shared" si="2"/>
        <v>6.2399999999999999E-3</v>
      </c>
      <c r="S161" s="169">
        <v>0</v>
      </c>
      <c r="T161" s="170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211</v>
      </c>
      <c r="AT161" s="171" t="s">
        <v>150</v>
      </c>
      <c r="AU161" s="171" t="s">
        <v>84</v>
      </c>
      <c r="AY161" s="14" t="s">
        <v>148</v>
      </c>
      <c r="BE161" s="172">
        <f t="shared" si="4"/>
        <v>0</v>
      </c>
      <c r="BF161" s="172">
        <f t="shared" si="5"/>
        <v>0</v>
      </c>
      <c r="BG161" s="172">
        <f t="shared" si="6"/>
        <v>0</v>
      </c>
      <c r="BH161" s="172">
        <f t="shared" si="7"/>
        <v>0</v>
      </c>
      <c r="BI161" s="172">
        <f t="shared" si="8"/>
        <v>0</v>
      </c>
      <c r="BJ161" s="14" t="s">
        <v>80</v>
      </c>
      <c r="BK161" s="172">
        <f t="shared" si="9"/>
        <v>0</v>
      </c>
      <c r="BL161" s="14" t="s">
        <v>211</v>
      </c>
      <c r="BM161" s="171" t="s">
        <v>957</v>
      </c>
    </row>
    <row r="162" spans="1:65" s="2" customFormat="1" ht="21.75" customHeight="1">
      <c r="A162" s="29"/>
      <c r="B162" s="158"/>
      <c r="C162" s="159" t="s">
        <v>247</v>
      </c>
      <c r="D162" s="159" t="s">
        <v>150</v>
      </c>
      <c r="E162" s="160" t="s">
        <v>958</v>
      </c>
      <c r="F162" s="161" t="s">
        <v>959</v>
      </c>
      <c r="G162" s="162" t="s">
        <v>181</v>
      </c>
      <c r="H162" s="163">
        <v>0.39300000000000002</v>
      </c>
      <c r="I162" s="164"/>
      <c r="J162" s="165">
        <f t="shared" si="0"/>
        <v>0</v>
      </c>
      <c r="K162" s="166"/>
      <c r="L162" s="30"/>
      <c r="M162" s="167" t="s">
        <v>1</v>
      </c>
      <c r="N162" s="168" t="s">
        <v>40</v>
      </c>
      <c r="O162" s="55"/>
      <c r="P162" s="169">
        <f t="shared" si="1"/>
        <v>0</v>
      </c>
      <c r="Q162" s="169">
        <v>0</v>
      </c>
      <c r="R162" s="169">
        <f t="shared" si="2"/>
        <v>0</v>
      </c>
      <c r="S162" s="169">
        <v>0</v>
      </c>
      <c r="T162" s="170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211</v>
      </c>
      <c r="AT162" s="171" t="s">
        <v>150</v>
      </c>
      <c r="AU162" s="171" t="s">
        <v>84</v>
      </c>
      <c r="AY162" s="14" t="s">
        <v>148</v>
      </c>
      <c r="BE162" s="172">
        <f t="shared" si="4"/>
        <v>0</v>
      </c>
      <c r="BF162" s="172">
        <f t="shared" si="5"/>
        <v>0</v>
      </c>
      <c r="BG162" s="172">
        <f t="shared" si="6"/>
        <v>0</v>
      </c>
      <c r="BH162" s="172">
        <f t="shared" si="7"/>
        <v>0</v>
      </c>
      <c r="BI162" s="172">
        <f t="shared" si="8"/>
        <v>0</v>
      </c>
      <c r="BJ162" s="14" t="s">
        <v>80</v>
      </c>
      <c r="BK162" s="172">
        <f t="shared" si="9"/>
        <v>0</v>
      </c>
      <c r="BL162" s="14" t="s">
        <v>211</v>
      </c>
      <c r="BM162" s="171" t="s">
        <v>960</v>
      </c>
    </row>
    <row r="163" spans="1:65" s="12" customFormat="1" ht="22.9" customHeight="1">
      <c r="B163" s="145"/>
      <c r="D163" s="146" t="s">
        <v>74</v>
      </c>
      <c r="E163" s="156" t="s">
        <v>961</v>
      </c>
      <c r="F163" s="156" t="s">
        <v>962</v>
      </c>
      <c r="I163" s="148"/>
      <c r="J163" s="157">
        <f>BK163</f>
        <v>0</v>
      </c>
      <c r="L163" s="145"/>
      <c r="M163" s="150"/>
      <c r="N163" s="151"/>
      <c r="O163" s="151"/>
      <c r="P163" s="152">
        <f>SUM(P164:P175)</f>
        <v>0</v>
      </c>
      <c r="Q163" s="151"/>
      <c r="R163" s="152">
        <f>SUM(R164:R175)</f>
        <v>6.1050000000000007E-2</v>
      </c>
      <c r="S163" s="151"/>
      <c r="T163" s="153">
        <f>SUM(T164:T175)</f>
        <v>0</v>
      </c>
      <c r="AR163" s="146" t="s">
        <v>84</v>
      </c>
      <c r="AT163" s="154" t="s">
        <v>74</v>
      </c>
      <c r="AU163" s="154" t="s">
        <v>80</v>
      </c>
      <c r="AY163" s="146" t="s">
        <v>148</v>
      </c>
      <c r="BK163" s="155">
        <f>SUM(BK164:BK175)</f>
        <v>0</v>
      </c>
    </row>
    <row r="164" spans="1:65" s="2" customFormat="1" ht="21.75" customHeight="1">
      <c r="A164" s="29"/>
      <c r="B164" s="158"/>
      <c r="C164" s="159" t="s">
        <v>251</v>
      </c>
      <c r="D164" s="159" t="s">
        <v>150</v>
      </c>
      <c r="E164" s="160" t="s">
        <v>963</v>
      </c>
      <c r="F164" s="161" t="s">
        <v>964</v>
      </c>
      <c r="G164" s="162" t="s">
        <v>428</v>
      </c>
      <c r="H164" s="163">
        <v>2</v>
      </c>
      <c r="I164" s="164"/>
      <c r="J164" s="165">
        <f t="shared" ref="J164:J175" si="10">ROUND(I164*H164,2)</f>
        <v>0</v>
      </c>
      <c r="K164" s="166"/>
      <c r="L164" s="30"/>
      <c r="M164" s="167" t="s">
        <v>1</v>
      </c>
      <c r="N164" s="168" t="s">
        <v>40</v>
      </c>
      <c r="O164" s="55"/>
      <c r="P164" s="169">
        <f t="shared" ref="P164:P175" si="11">O164*H164</f>
        <v>0</v>
      </c>
      <c r="Q164" s="169">
        <v>2.7E-4</v>
      </c>
      <c r="R164" s="169">
        <f t="shared" ref="R164:R175" si="12">Q164*H164</f>
        <v>5.4000000000000001E-4</v>
      </c>
      <c r="S164" s="169">
        <v>0</v>
      </c>
      <c r="T164" s="170">
        <f t="shared" ref="T164:T175" si="1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211</v>
      </c>
      <c r="AT164" s="171" t="s">
        <v>150</v>
      </c>
      <c r="AU164" s="171" t="s">
        <v>84</v>
      </c>
      <c r="AY164" s="14" t="s">
        <v>148</v>
      </c>
      <c r="BE164" s="172">
        <f t="shared" ref="BE164:BE175" si="14">IF(N164="základní",J164,0)</f>
        <v>0</v>
      </c>
      <c r="BF164" s="172">
        <f t="shared" ref="BF164:BF175" si="15">IF(N164="snížená",J164,0)</f>
        <v>0</v>
      </c>
      <c r="BG164" s="172">
        <f t="shared" ref="BG164:BG175" si="16">IF(N164="zákl. přenesená",J164,0)</f>
        <v>0</v>
      </c>
      <c r="BH164" s="172">
        <f t="shared" ref="BH164:BH175" si="17">IF(N164="sníž. přenesená",J164,0)</f>
        <v>0</v>
      </c>
      <c r="BI164" s="172">
        <f t="shared" ref="BI164:BI175" si="18">IF(N164="nulová",J164,0)</f>
        <v>0</v>
      </c>
      <c r="BJ164" s="14" t="s">
        <v>80</v>
      </c>
      <c r="BK164" s="172">
        <f t="shared" ref="BK164:BK175" si="19">ROUND(I164*H164,2)</f>
        <v>0</v>
      </c>
      <c r="BL164" s="14" t="s">
        <v>211</v>
      </c>
      <c r="BM164" s="171" t="s">
        <v>965</v>
      </c>
    </row>
    <row r="165" spans="1:65" s="2" customFormat="1" ht="21.75" customHeight="1">
      <c r="A165" s="29"/>
      <c r="B165" s="158"/>
      <c r="C165" s="159" t="s">
        <v>255</v>
      </c>
      <c r="D165" s="159" t="s">
        <v>150</v>
      </c>
      <c r="E165" s="160" t="s">
        <v>966</v>
      </c>
      <c r="F165" s="161" t="s">
        <v>967</v>
      </c>
      <c r="G165" s="162" t="s">
        <v>428</v>
      </c>
      <c r="H165" s="163">
        <v>31</v>
      </c>
      <c r="I165" s="164"/>
      <c r="J165" s="165">
        <f t="shared" si="10"/>
        <v>0</v>
      </c>
      <c r="K165" s="166"/>
      <c r="L165" s="30"/>
      <c r="M165" s="167" t="s">
        <v>1</v>
      </c>
      <c r="N165" s="168" t="s">
        <v>40</v>
      </c>
      <c r="O165" s="55"/>
      <c r="P165" s="169">
        <f t="shared" si="11"/>
        <v>0</v>
      </c>
      <c r="Q165" s="169">
        <v>1.3999999999999999E-4</v>
      </c>
      <c r="R165" s="169">
        <f t="shared" si="12"/>
        <v>4.3399999999999992E-3</v>
      </c>
      <c r="S165" s="169">
        <v>0</v>
      </c>
      <c r="T165" s="170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211</v>
      </c>
      <c r="AT165" s="171" t="s">
        <v>150</v>
      </c>
      <c r="AU165" s="171" t="s">
        <v>84</v>
      </c>
      <c r="AY165" s="14" t="s">
        <v>148</v>
      </c>
      <c r="BE165" s="172">
        <f t="shared" si="14"/>
        <v>0</v>
      </c>
      <c r="BF165" s="172">
        <f t="shared" si="15"/>
        <v>0</v>
      </c>
      <c r="BG165" s="172">
        <f t="shared" si="16"/>
        <v>0</v>
      </c>
      <c r="BH165" s="172">
        <f t="shared" si="17"/>
        <v>0</v>
      </c>
      <c r="BI165" s="172">
        <f t="shared" si="18"/>
        <v>0</v>
      </c>
      <c r="BJ165" s="14" t="s">
        <v>80</v>
      </c>
      <c r="BK165" s="172">
        <f t="shared" si="19"/>
        <v>0</v>
      </c>
      <c r="BL165" s="14" t="s">
        <v>211</v>
      </c>
      <c r="BM165" s="171" t="s">
        <v>968</v>
      </c>
    </row>
    <row r="166" spans="1:65" s="2" customFormat="1" ht="16.5" customHeight="1">
      <c r="A166" s="29"/>
      <c r="B166" s="158"/>
      <c r="C166" s="159" t="s">
        <v>259</v>
      </c>
      <c r="D166" s="159" t="s">
        <v>150</v>
      </c>
      <c r="E166" s="160" t="s">
        <v>969</v>
      </c>
      <c r="F166" s="161" t="s">
        <v>970</v>
      </c>
      <c r="G166" s="162" t="s">
        <v>428</v>
      </c>
      <c r="H166" s="163">
        <v>1</v>
      </c>
      <c r="I166" s="164"/>
      <c r="J166" s="165">
        <f t="shared" si="10"/>
        <v>0</v>
      </c>
      <c r="K166" s="166"/>
      <c r="L166" s="30"/>
      <c r="M166" s="167" t="s">
        <v>1</v>
      </c>
      <c r="N166" s="168" t="s">
        <v>40</v>
      </c>
      <c r="O166" s="55"/>
      <c r="P166" s="169">
        <f t="shared" si="11"/>
        <v>0</v>
      </c>
      <c r="Q166" s="169">
        <v>5.1999999999999995E-4</v>
      </c>
      <c r="R166" s="169">
        <f t="shared" si="12"/>
        <v>5.1999999999999995E-4</v>
      </c>
      <c r="S166" s="169">
        <v>0</v>
      </c>
      <c r="T166" s="170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211</v>
      </c>
      <c r="AT166" s="171" t="s">
        <v>150</v>
      </c>
      <c r="AU166" s="171" t="s">
        <v>84</v>
      </c>
      <c r="AY166" s="14" t="s">
        <v>148</v>
      </c>
      <c r="BE166" s="172">
        <f t="shared" si="14"/>
        <v>0</v>
      </c>
      <c r="BF166" s="172">
        <f t="shared" si="15"/>
        <v>0</v>
      </c>
      <c r="BG166" s="172">
        <f t="shared" si="16"/>
        <v>0</v>
      </c>
      <c r="BH166" s="172">
        <f t="shared" si="17"/>
        <v>0</v>
      </c>
      <c r="BI166" s="172">
        <f t="shared" si="18"/>
        <v>0</v>
      </c>
      <c r="BJ166" s="14" t="s">
        <v>80</v>
      </c>
      <c r="BK166" s="172">
        <f t="shared" si="19"/>
        <v>0</v>
      </c>
      <c r="BL166" s="14" t="s">
        <v>211</v>
      </c>
      <c r="BM166" s="171" t="s">
        <v>971</v>
      </c>
    </row>
    <row r="167" spans="1:65" s="2" customFormat="1" ht="21.75" customHeight="1">
      <c r="A167" s="29"/>
      <c r="B167" s="158"/>
      <c r="C167" s="159" t="s">
        <v>263</v>
      </c>
      <c r="D167" s="159" t="s">
        <v>150</v>
      </c>
      <c r="E167" s="160" t="s">
        <v>972</v>
      </c>
      <c r="F167" s="161" t="s">
        <v>973</v>
      </c>
      <c r="G167" s="162" t="s">
        <v>428</v>
      </c>
      <c r="H167" s="163">
        <v>31</v>
      </c>
      <c r="I167" s="164"/>
      <c r="J167" s="165">
        <f t="shared" si="10"/>
        <v>0</v>
      </c>
      <c r="K167" s="166"/>
      <c r="L167" s="30"/>
      <c r="M167" s="167" t="s">
        <v>1</v>
      </c>
      <c r="N167" s="168" t="s">
        <v>40</v>
      </c>
      <c r="O167" s="55"/>
      <c r="P167" s="169">
        <f t="shared" si="11"/>
        <v>0</v>
      </c>
      <c r="Q167" s="169">
        <v>6.9999999999999999E-4</v>
      </c>
      <c r="R167" s="169">
        <f t="shared" si="12"/>
        <v>2.1700000000000001E-2</v>
      </c>
      <c r="S167" s="169">
        <v>0</v>
      </c>
      <c r="T167" s="170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211</v>
      </c>
      <c r="AT167" s="171" t="s">
        <v>150</v>
      </c>
      <c r="AU167" s="171" t="s">
        <v>84</v>
      </c>
      <c r="AY167" s="14" t="s">
        <v>148</v>
      </c>
      <c r="BE167" s="172">
        <f t="shared" si="14"/>
        <v>0</v>
      </c>
      <c r="BF167" s="172">
        <f t="shared" si="15"/>
        <v>0</v>
      </c>
      <c r="BG167" s="172">
        <f t="shared" si="16"/>
        <v>0</v>
      </c>
      <c r="BH167" s="172">
        <f t="shared" si="17"/>
        <v>0</v>
      </c>
      <c r="BI167" s="172">
        <f t="shared" si="18"/>
        <v>0</v>
      </c>
      <c r="BJ167" s="14" t="s">
        <v>80</v>
      </c>
      <c r="BK167" s="172">
        <f t="shared" si="19"/>
        <v>0</v>
      </c>
      <c r="BL167" s="14" t="s">
        <v>211</v>
      </c>
      <c r="BM167" s="171" t="s">
        <v>974</v>
      </c>
    </row>
    <row r="168" spans="1:65" s="2" customFormat="1" ht="21.75" customHeight="1">
      <c r="A168" s="29"/>
      <c r="B168" s="158"/>
      <c r="C168" s="159" t="s">
        <v>267</v>
      </c>
      <c r="D168" s="159" t="s">
        <v>150</v>
      </c>
      <c r="E168" s="160" t="s">
        <v>975</v>
      </c>
      <c r="F168" s="161" t="s">
        <v>976</v>
      </c>
      <c r="G168" s="162" t="s">
        <v>428</v>
      </c>
      <c r="H168" s="163">
        <v>62</v>
      </c>
      <c r="I168" s="164"/>
      <c r="J168" s="165">
        <f t="shared" si="10"/>
        <v>0</v>
      </c>
      <c r="K168" s="166"/>
      <c r="L168" s="30"/>
      <c r="M168" s="167" t="s">
        <v>1</v>
      </c>
      <c r="N168" s="168" t="s">
        <v>40</v>
      </c>
      <c r="O168" s="55"/>
      <c r="P168" s="169">
        <f t="shared" si="11"/>
        <v>0</v>
      </c>
      <c r="Q168" s="169">
        <v>2.7999999999999998E-4</v>
      </c>
      <c r="R168" s="169">
        <f t="shared" si="12"/>
        <v>1.7359999999999997E-2</v>
      </c>
      <c r="S168" s="169">
        <v>0</v>
      </c>
      <c r="T168" s="170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211</v>
      </c>
      <c r="AT168" s="171" t="s">
        <v>150</v>
      </c>
      <c r="AU168" s="171" t="s">
        <v>84</v>
      </c>
      <c r="AY168" s="14" t="s">
        <v>148</v>
      </c>
      <c r="BE168" s="172">
        <f t="shared" si="14"/>
        <v>0</v>
      </c>
      <c r="BF168" s="172">
        <f t="shared" si="15"/>
        <v>0</v>
      </c>
      <c r="BG168" s="172">
        <f t="shared" si="16"/>
        <v>0</v>
      </c>
      <c r="BH168" s="172">
        <f t="shared" si="17"/>
        <v>0</v>
      </c>
      <c r="BI168" s="172">
        <f t="shared" si="18"/>
        <v>0</v>
      </c>
      <c r="BJ168" s="14" t="s">
        <v>80</v>
      </c>
      <c r="BK168" s="172">
        <f t="shared" si="19"/>
        <v>0</v>
      </c>
      <c r="BL168" s="14" t="s">
        <v>211</v>
      </c>
      <c r="BM168" s="171" t="s">
        <v>977</v>
      </c>
    </row>
    <row r="169" spans="1:65" s="2" customFormat="1" ht="21.75" customHeight="1">
      <c r="A169" s="29"/>
      <c r="B169" s="158"/>
      <c r="C169" s="159" t="s">
        <v>271</v>
      </c>
      <c r="D169" s="159" t="s">
        <v>150</v>
      </c>
      <c r="E169" s="160" t="s">
        <v>978</v>
      </c>
      <c r="F169" s="161" t="s">
        <v>979</v>
      </c>
      <c r="G169" s="162" t="s">
        <v>428</v>
      </c>
      <c r="H169" s="163">
        <v>2</v>
      </c>
      <c r="I169" s="164"/>
      <c r="J169" s="165">
        <f t="shared" si="10"/>
        <v>0</v>
      </c>
      <c r="K169" s="166"/>
      <c r="L169" s="30"/>
      <c r="M169" s="167" t="s">
        <v>1</v>
      </c>
      <c r="N169" s="168" t="s">
        <v>40</v>
      </c>
      <c r="O169" s="55"/>
      <c r="P169" s="169">
        <f t="shared" si="11"/>
        <v>0</v>
      </c>
      <c r="Q169" s="169">
        <v>2.2000000000000001E-4</v>
      </c>
      <c r="R169" s="169">
        <f t="shared" si="12"/>
        <v>4.4000000000000002E-4</v>
      </c>
      <c r="S169" s="169">
        <v>0</v>
      </c>
      <c r="T169" s="170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211</v>
      </c>
      <c r="AT169" s="171" t="s">
        <v>150</v>
      </c>
      <c r="AU169" s="171" t="s">
        <v>84</v>
      </c>
      <c r="AY169" s="14" t="s">
        <v>148</v>
      </c>
      <c r="BE169" s="172">
        <f t="shared" si="14"/>
        <v>0</v>
      </c>
      <c r="BF169" s="172">
        <f t="shared" si="15"/>
        <v>0</v>
      </c>
      <c r="BG169" s="172">
        <f t="shared" si="16"/>
        <v>0</v>
      </c>
      <c r="BH169" s="172">
        <f t="shared" si="17"/>
        <v>0</v>
      </c>
      <c r="BI169" s="172">
        <f t="shared" si="18"/>
        <v>0</v>
      </c>
      <c r="BJ169" s="14" t="s">
        <v>80</v>
      </c>
      <c r="BK169" s="172">
        <f t="shared" si="19"/>
        <v>0</v>
      </c>
      <c r="BL169" s="14" t="s">
        <v>211</v>
      </c>
      <c r="BM169" s="171" t="s">
        <v>980</v>
      </c>
    </row>
    <row r="170" spans="1:65" s="2" customFormat="1" ht="21.75" customHeight="1">
      <c r="A170" s="29"/>
      <c r="B170" s="158"/>
      <c r="C170" s="159" t="s">
        <v>275</v>
      </c>
      <c r="D170" s="159" t="s">
        <v>150</v>
      </c>
      <c r="E170" s="160" t="s">
        <v>981</v>
      </c>
      <c r="F170" s="161" t="s">
        <v>982</v>
      </c>
      <c r="G170" s="162" t="s">
        <v>428</v>
      </c>
      <c r="H170" s="163">
        <v>1</v>
      </c>
      <c r="I170" s="164"/>
      <c r="J170" s="165">
        <f t="shared" si="10"/>
        <v>0</v>
      </c>
      <c r="K170" s="166"/>
      <c r="L170" s="30"/>
      <c r="M170" s="167" t="s">
        <v>1</v>
      </c>
      <c r="N170" s="168" t="s">
        <v>40</v>
      </c>
      <c r="O170" s="55"/>
      <c r="P170" s="169">
        <f t="shared" si="11"/>
        <v>0</v>
      </c>
      <c r="Q170" s="169">
        <v>1.14E-3</v>
      </c>
      <c r="R170" s="169">
        <f t="shared" si="12"/>
        <v>1.14E-3</v>
      </c>
      <c r="S170" s="169">
        <v>0</v>
      </c>
      <c r="T170" s="170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211</v>
      </c>
      <c r="AT170" s="171" t="s">
        <v>150</v>
      </c>
      <c r="AU170" s="171" t="s">
        <v>84</v>
      </c>
      <c r="AY170" s="14" t="s">
        <v>148</v>
      </c>
      <c r="BE170" s="172">
        <f t="shared" si="14"/>
        <v>0</v>
      </c>
      <c r="BF170" s="172">
        <f t="shared" si="15"/>
        <v>0</v>
      </c>
      <c r="BG170" s="172">
        <f t="shared" si="16"/>
        <v>0</v>
      </c>
      <c r="BH170" s="172">
        <f t="shared" si="17"/>
        <v>0</v>
      </c>
      <c r="BI170" s="172">
        <f t="shared" si="18"/>
        <v>0</v>
      </c>
      <c r="BJ170" s="14" t="s">
        <v>80</v>
      </c>
      <c r="BK170" s="172">
        <f t="shared" si="19"/>
        <v>0</v>
      </c>
      <c r="BL170" s="14" t="s">
        <v>211</v>
      </c>
      <c r="BM170" s="171" t="s">
        <v>983</v>
      </c>
    </row>
    <row r="171" spans="1:65" s="2" customFormat="1" ht="21.75" customHeight="1">
      <c r="A171" s="29"/>
      <c r="B171" s="158"/>
      <c r="C171" s="159" t="s">
        <v>279</v>
      </c>
      <c r="D171" s="159" t="s">
        <v>150</v>
      </c>
      <c r="E171" s="160" t="s">
        <v>984</v>
      </c>
      <c r="F171" s="161" t="s">
        <v>985</v>
      </c>
      <c r="G171" s="162" t="s">
        <v>428</v>
      </c>
      <c r="H171" s="163">
        <v>4</v>
      </c>
      <c r="I171" s="164"/>
      <c r="J171" s="165">
        <f t="shared" si="10"/>
        <v>0</v>
      </c>
      <c r="K171" s="166"/>
      <c r="L171" s="30"/>
      <c r="M171" s="167" t="s">
        <v>1</v>
      </c>
      <c r="N171" s="168" t="s">
        <v>40</v>
      </c>
      <c r="O171" s="55"/>
      <c r="P171" s="169">
        <f t="shared" si="11"/>
        <v>0</v>
      </c>
      <c r="Q171" s="169">
        <v>1.07E-3</v>
      </c>
      <c r="R171" s="169">
        <f t="shared" si="12"/>
        <v>4.28E-3</v>
      </c>
      <c r="S171" s="169">
        <v>0</v>
      </c>
      <c r="T171" s="170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211</v>
      </c>
      <c r="AT171" s="171" t="s">
        <v>150</v>
      </c>
      <c r="AU171" s="171" t="s">
        <v>84</v>
      </c>
      <c r="AY171" s="14" t="s">
        <v>148</v>
      </c>
      <c r="BE171" s="172">
        <f t="shared" si="14"/>
        <v>0</v>
      </c>
      <c r="BF171" s="172">
        <f t="shared" si="15"/>
        <v>0</v>
      </c>
      <c r="BG171" s="172">
        <f t="shared" si="16"/>
        <v>0</v>
      </c>
      <c r="BH171" s="172">
        <f t="shared" si="17"/>
        <v>0</v>
      </c>
      <c r="BI171" s="172">
        <f t="shared" si="18"/>
        <v>0</v>
      </c>
      <c r="BJ171" s="14" t="s">
        <v>80</v>
      </c>
      <c r="BK171" s="172">
        <f t="shared" si="19"/>
        <v>0</v>
      </c>
      <c r="BL171" s="14" t="s">
        <v>211</v>
      </c>
      <c r="BM171" s="171" t="s">
        <v>986</v>
      </c>
    </row>
    <row r="172" spans="1:65" s="2" customFormat="1" ht="21.75" customHeight="1">
      <c r="A172" s="29"/>
      <c r="B172" s="158"/>
      <c r="C172" s="159" t="s">
        <v>283</v>
      </c>
      <c r="D172" s="159" t="s">
        <v>150</v>
      </c>
      <c r="E172" s="160" t="s">
        <v>987</v>
      </c>
      <c r="F172" s="161" t="s">
        <v>988</v>
      </c>
      <c r="G172" s="162" t="s">
        <v>428</v>
      </c>
      <c r="H172" s="163">
        <v>1</v>
      </c>
      <c r="I172" s="164"/>
      <c r="J172" s="165">
        <f t="shared" si="10"/>
        <v>0</v>
      </c>
      <c r="K172" s="166"/>
      <c r="L172" s="30"/>
      <c r="M172" s="167" t="s">
        <v>1</v>
      </c>
      <c r="N172" s="168" t="s">
        <v>40</v>
      </c>
      <c r="O172" s="55"/>
      <c r="P172" s="169">
        <f t="shared" si="11"/>
        <v>0</v>
      </c>
      <c r="Q172" s="169">
        <v>1.5499999999999999E-3</v>
      </c>
      <c r="R172" s="169">
        <f t="shared" si="12"/>
        <v>1.5499999999999999E-3</v>
      </c>
      <c r="S172" s="169">
        <v>0</v>
      </c>
      <c r="T172" s="170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211</v>
      </c>
      <c r="AT172" s="171" t="s">
        <v>150</v>
      </c>
      <c r="AU172" s="171" t="s">
        <v>84</v>
      </c>
      <c r="AY172" s="14" t="s">
        <v>148</v>
      </c>
      <c r="BE172" s="172">
        <f t="shared" si="14"/>
        <v>0</v>
      </c>
      <c r="BF172" s="172">
        <f t="shared" si="15"/>
        <v>0</v>
      </c>
      <c r="BG172" s="172">
        <f t="shared" si="16"/>
        <v>0</v>
      </c>
      <c r="BH172" s="172">
        <f t="shared" si="17"/>
        <v>0</v>
      </c>
      <c r="BI172" s="172">
        <f t="shared" si="18"/>
        <v>0</v>
      </c>
      <c r="BJ172" s="14" t="s">
        <v>80</v>
      </c>
      <c r="BK172" s="172">
        <f t="shared" si="19"/>
        <v>0</v>
      </c>
      <c r="BL172" s="14" t="s">
        <v>211</v>
      </c>
      <c r="BM172" s="171" t="s">
        <v>989</v>
      </c>
    </row>
    <row r="173" spans="1:65" s="2" customFormat="1" ht="16.5" customHeight="1">
      <c r="A173" s="29"/>
      <c r="B173" s="158"/>
      <c r="C173" s="159" t="s">
        <v>287</v>
      </c>
      <c r="D173" s="159" t="s">
        <v>150</v>
      </c>
      <c r="E173" s="160" t="s">
        <v>990</v>
      </c>
      <c r="F173" s="161" t="s">
        <v>991</v>
      </c>
      <c r="G173" s="162" t="s">
        <v>428</v>
      </c>
      <c r="H173" s="163">
        <v>2</v>
      </c>
      <c r="I173" s="164"/>
      <c r="J173" s="165">
        <f t="shared" si="10"/>
        <v>0</v>
      </c>
      <c r="K173" s="166"/>
      <c r="L173" s="30"/>
      <c r="M173" s="167" t="s">
        <v>1</v>
      </c>
      <c r="N173" s="168" t="s">
        <v>40</v>
      </c>
      <c r="O173" s="55"/>
      <c r="P173" s="169">
        <f t="shared" si="11"/>
        <v>0</v>
      </c>
      <c r="Q173" s="169">
        <v>3.1199999999999999E-3</v>
      </c>
      <c r="R173" s="169">
        <f t="shared" si="12"/>
        <v>6.2399999999999999E-3</v>
      </c>
      <c r="S173" s="169">
        <v>0</v>
      </c>
      <c r="T173" s="170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211</v>
      </c>
      <c r="AT173" s="171" t="s">
        <v>150</v>
      </c>
      <c r="AU173" s="171" t="s">
        <v>84</v>
      </c>
      <c r="AY173" s="14" t="s">
        <v>148</v>
      </c>
      <c r="BE173" s="172">
        <f t="shared" si="14"/>
        <v>0</v>
      </c>
      <c r="BF173" s="172">
        <f t="shared" si="15"/>
        <v>0</v>
      </c>
      <c r="BG173" s="172">
        <f t="shared" si="16"/>
        <v>0</v>
      </c>
      <c r="BH173" s="172">
        <f t="shared" si="17"/>
        <v>0</v>
      </c>
      <c r="BI173" s="172">
        <f t="shared" si="18"/>
        <v>0</v>
      </c>
      <c r="BJ173" s="14" t="s">
        <v>80</v>
      </c>
      <c r="BK173" s="172">
        <f t="shared" si="19"/>
        <v>0</v>
      </c>
      <c r="BL173" s="14" t="s">
        <v>211</v>
      </c>
      <c r="BM173" s="171" t="s">
        <v>992</v>
      </c>
    </row>
    <row r="174" spans="1:65" s="2" customFormat="1" ht="33" customHeight="1">
      <c r="A174" s="29"/>
      <c r="B174" s="158"/>
      <c r="C174" s="159" t="s">
        <v>291</v>
      </c>
      <c r="D174" s="159" t="s">
        <v>150</v>
      </c>
      <c r="E174" s="160" t="s">
        <v>993</v>
      </c>
      <c r="F174" s="161" t="s">
        <v>994</v>
      </c>
      <c r="G174" s="162" t="s">
        <v>428</v>
      </c>
      <c r="H174" s="163">
        <v>2</v>
      </c>
      <c r="I174" s="164"/>
      <c r="J174" s="165">
        <f t="shared" si="10"/>
        <v>0</v>
      </c>
      <c r="K174" s="166"/>
      <c r="L174" s="30"/>
      <c r="M174" s="167" t="s">
        <v>1</v>
      </c>
      <c r="N174" s="168" t="s">
        <v>40</v>
      </c>
      <c r="O174" s="55"/>
      <c r="P174" s="169">
        <f t="shared" si="11"/>
        <v>0</v>
      </c>
      <c r="Q174" s="169">
        <v>1.47E-3</v>
      </c>
      <c r="R174" s="169">
        <f t="shared" si="12"/>
        <v>2.9399999999999999E-3</v>
      </c>
      <c r="S174" s="169">
        <v>0</v>
      </c>
      <c r="T174" s="170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211</v>
      </c>
      <c r="AT174" s="171" t="s">
        <v>150</v>
      </c>
      <c r="AU174" s="171" t="s">
        <v>84</v>
      </c>
      <c r="AY174" s="14" t="s">
        <v>148</v>
      </c>
      <c r="BE174" s="172">
        <f t="shared" si="14"/>
        <v>0</v>
      </c>
      <c r="BF174" s="172">
        <f t="shared" si="15"/>
        <v>0</v>
      </c>
      <c r="BG174" s="172">
        <f t="shared" si="16"/>
        <v>0</v>
      </c>
      <c r="BH174" s="172">
        <f t="shared" si="17"/>
        <v>0</v>
      </c>
      <c r="BI174" s="172">
        <f t="shared" si="18"/>
        <v>0</v>
      </c>
      <c r="BJ174" s="14" t="s">
        <v>80</v>
      </c>
      <c r="BK174" s="172">
        <f t="shared" si="19"/>
        <v>0</v>
      </c>
      <c r="BL174" s="14" t="s">
        <v>211</v>
      </c>
      <c r="BM174" s="171" t="s">
        <v>995</v>
      </c>
    </row>
    <row r="175" spans="1:65" s="2" customFormat="1" ht="21.75" customHeight="1">
      <c r="A175" s="29"/>
      <c r="B175" s="158"/>
      <c r="C175" s="159" t="s">
        <v>295</v>
      </c>
      <c r="D175" s="159" t="s">
        <v>150</v>
      </c>
      <c r="E175" s="160" t="s">
        <v>996</v>
      </c>
      <c r="F175" s="161" t="s">
        <v>997</v>
      </c>
      <c r="G175" s="162" t="s">
        <v>181</v>
      </c>
      <c r="H175" s="163">
        <v>6.0999999999999999E-2</v>
      </c>
      <c r="I175" s="164"/>
      <c r="J175" s="165">
        <f t="shared" si="10"/>
        <v>0</v>
      </c>
      <c r="K175" s="166"/>
      <c r="L175" s="30"/>
      <c r="M175" s="167" t="s">
        <v>1</v>
      </c>
      <c r="N175" s="168" t="s">
        <v>40</v>
      </c>
      <c r="O175" s="55"/>
      <c r="P175" s="169">
        <f t="shared" si="11"/>
        <v>0</v>
      </c>
      <c r="Q175" s="169">
        <v>0</v>
      </c>
      <c r="R175" s="169">
        <f t="shared" si="12"/>
        <v>0</v>
      </c>
      <c r="S175" s="169">
        <v>0</v>
      </c>
      <c r="T175" s="170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211</v>
      </c>
      <c r="AT175" s="171" t="s">
        <v>150</v>
      </c>
      <c r="AU175" s="171" t="s">
        <v>84</v>
      </c>
      <c r="AY175" s="14" t="s">
        <v>148</v>
      </c>
      <c r="BE175" s="172">
        <f t="shared" si="14"/>
        <v>0</v>
      </c>
      <c r="BF175" s="172">
        <f t="shared" si="15"/>
        <v>0</v>
      </c>
      <c r="BG175" s="172">
        <f t="shared" si="16"/>
        <v>0</v>
      </c>
      <c r="BH175" s="172">
        <f t="shared" si="17"/>
        <v>0</v>
      </c>
      <c r="BI175" s="172">
        <f t="shared" si="18"/>
        <v>0</v>
      </c>
      <c r="BJ175" s="14" t="s">
        <v>80</v>
      </c>
      <c r="BK175" s="172">
        <f t="shared" si="19"/>
        <v>0</v>
      </c>
      <c r="BL175" s="14" t="s">
        <v>211</v>
      </c>
      <c r="BM175" s="171" t="s">
        <v>998</v>
      </c>
    </row>
    <row r="176" spans="1:65" s="12" customFormat="1" ht="22.9" customHeight="1">
      <c r="B176" s="145"/>
      <c r="D176" s="146" t="s">
        <v>74</v>
      </c>
      <c r="E176" s="156" t="s">
        <v>999</v>
      </c>
      <c r="F176" s="156" t="s">
        <v>1000</v>
      </c>
      <c r="I176" s="148"/>
      <c r="J176" s="157">
        <f>BK176</f>
        <v>0</v>
      </c>
      <c r="L176" s="145"/>
      <c r="M176" s="150"/>
      <c r="N176" s="151"/>
      <c r="O176" s="151"/>
      <c r="P176" s="152">
        <f>SUM(P177:P185)</f>
        <v>0</v>
      </c>
      <c r="Q176" s="151"/>
      <c r="R176" s="152">
        <f>SUM(R177:R185)</f>
        <v>0.67979999999999996</v>
      </c>
      <c r="S176" s="151"/>
      <c r="T176" s="153">
        <f>SUM(T177:T185)</f>
        <v>0</v>
      </c>
      <c r="AR176" s="146" t="s">
        <v>84</v>
      </c>
      <c r="AT176" s="154" t="s">
        <v>74</v>
      </c>
      <c r="AU176" s="154" t="s">
        <v>80</v>
      </c>
      <c r="AY176" s="146" t="s">
        <v>148</v>
      </c>
      <c r="BK176" s="155">
        <f>SUM(BK177:BK185)</f>
        <v>0</v>
      </c>
    </row>
    <row r="177" spans="1:65" s="2" customFormat="1" ht="33" customHeight="1">
      <c r="A177" s="29"/>
      <c r="B177" s="158"/>
      <c r="C177" s="159" t="s">
        <v>299</v>
      </c>
      <c r="D177" s="159" t="s">
        <v>150</v>
      </c>
      <c r="E177" s="160" t="s">
        <v>1001</v>
      </c>
      <c r="F177" s="161" t="s">
        <v>1002</v>
      </c>
      <c r="G177" s="162" t="s">
        <v>428</v>
      </c>
      <c r="H177" s="163">
        <v>3</v>
      </c>
      <c r="I177" s="164"/>
      <c r="J177" s="165">
        <f t="shared" ref="J177:J185" si="20">ROUND(I177*H177,2)</f>
        <v>0</v>
      </c>
      <c r="K177" s="166"/>
      <c r="L177" s="30"/>
      <c r="M177" s="167" t="s">
        <v>1</v>
      </c>
      <c r="N177" s="168" t="s">
        <v>40</v>
      </c>
      <c r="O177" s="55"/>
      <c r="P177" s="169">
        <f t="shared" ref="P177:P185" si="21">O177*H177</f>
        <v>0</v>
      </c>
      <c r="Q177" s="169">
        <v>1.035E-2</v>
      </c>
      <c r="R177" s="169">
        <f t="shared" ref="R177:R185" si="22">Q177*H177</f>
        <v>3.1050000000000001E-2</v>
      </c>
      <c r="S177" s="169">
        <v>0</v>
      </c>
      <c r="T177" s="170">
        <f t="shared" ref="T177:T185" si="23"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211</v>
      </c>
      <c r="AT177" s="171" t="s">
        <v>150</v>
      </c>
      <c r="AU177" s="171" t="s">
        <v>84</v>
      </c>
      <c r="AY177" s="14" t="s">
        <v>148</v>
      </c>
      <c r="BE177" s="172">
        <f t="shared" ref="BE177:BE185" si="24">IF(N177="základní",J177,0)</f>
        <v>0</v>
      </c>
      <c r="BF177" s="172">
        <f t="shared" ref="BF177:BF185" si="25">IF(N177="snížená",J177,0)</f>
        <v>0</v>
      </c>
      <c r="BG177" s="172">
        <f t="shared" ref="BG177:BG185" si="26">IF(N177="zákl. přenesená",J177,0)</f>
        <v>0</v>
      </c>
      <c r="BH177" s="172">
        <f t="shared" ref="BH177:BH185" si="27">IF(N177="sníž. přenesená",J177,0)</f>
        <v>0</v>
      </c>
      <c r="BI177" s="172">
        <f t="shared" ref="BI177:BI185" si="28">IF(N177="nulová",J177,0)</f>
        <v>0</v>
      </c>
      <c r="BJ177" s="14" t="s">
        <v>80</v>
      </c>
      <c r="BK177" s="172">
        <f t="shared" ref="BK177:BK185" si="29">ROUND(I177*H177,2)</f>
        <v>0</v>
      </c>
      <c r="BL177" s="14" t="s">
        <v>211</v>
      </c>
      <c r="BM177" s="171" t="s">
        <v>1003</v>
      </c>
    </row>
    <row r="178" spans="1:65" s="2" customFormat="1" ht="33" customHeight="1">
      <c r="A178" s="29"/>
      <c r="B178" s="158"/>
      <c r="C178" s="159" t="s">
        <v>303</v>
      </c>
      <c r="D178" s="159" t="s">
        <v>150</v>
      </c>
      <c r="E178" s="160" t="s">
        <v>1004</v>
      </c>
      <c r="F178" s="161" t="s">
        <v>1005</v>
      </c>
      <c r="G178" s="162" t="s">
        <v>428</v>
      </c>
      <c r="H178" s="163">
        <v>6</v>
      </c>
      <c r="I178" s="164"/>
      <c r="J178" s="165">
        <f t="shared" si="20"/>
        <v>0</v>
      </c>
      <c r="K178" s="166"/>
      <c r="L178" s="30"/>
      <c r="M178" s="167" t="s">
        <v>1</v>
      </c>
      <c r="N178" s="168" t="s">
        <v>40</v>
      </c>
      <c r="O178" s="55"/>
      <c r="P178" s="169">
        <f t="shared" si="21"/>
        <v>0</v>
      </c>
      <c r="Q178" s="169">
        <v>1.4500000000000001E-2</v>
      </c>
      <c r="R178" s="169">
        <f t="shared" si="22"/>
        <v>8.7000000000000008E-2</v>
      </c>
      <c r="S178" s="169">
        <v>0</v>
      </c>
      <c r="T178" s="170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211</v>
      </c>
      <c r="AT178" s="171" t="s">
        <v>150</v>
      </c>
      <c r="AU178" s="171" t="s">
        <v>84</v>
      </c>
      <c r="AY178" s="14" t="s">
        <v>148</v>
      </c>
      <c r="BE178" s="172">
        <f t="shared" si="24"/>
        <v>0</v>
      </c>
      <c r="BF178" s="172">
        <f t="shared" si="25"/>
        <v>0</v>
      </c>
      <c r="BG178" s="172">
        <f t="shared" si="26"/>
        <v>0</v>
      </c>
      <c r="BH178" s="172">
        <f t="shared" si="27"/>
        <v>0</v>
      </c>
      <c r="BI178" s="172">
        <f t="shared" si="28"/>
        <v>0</v>
      </c>
      <c r="BJ178" s="14" t="s">
        <v>80</v>
      </c>
      <c r="BK178" s="172">
        <f t="shared" si="29"/>
        <v>0</v>
      </c>
      <c r="BL178" s="14" t="s">
        <v>211</v>
      </c>
      <c r="BM178" s="171" t="s">
        <v>1006</v>
      </c>
    </row>
    <row r="179" spans="1:65" s="2" customFormat="1" ht="33" customHeight="1">
      <c r="A179" s="29"/>
      <c r="B179" s="158"/>
      <c r="C179" s="159" t="s">
        <v>307</v>
      </c>
      <c r="D179" s="159" t="s">
        <v>150</v>
      </c>
      <c r="E179" s="160" t="s">
        <v>1007</v>
      </c>
      <c r="F179" s="161" t="s">
        <v>1008</v>
      </c>
      <c r="G179" s="162" t="s">
        <v>428</v>
      </c>
      <c r="H179" s="163">
        <v>2</v>
      </c>
      <c r="I179" s="164"/>
      <c r="J179" s="165">
        <f t="shared" si="20"/>
        <v>0</v>
      </c>
      <c r="K179" s="166"/>
      <c r="L179" s="30"/>
      <c r="M179" s="167" t="s">
        <v>1</v>
      </c>
      <c r="N179" s="168" t="s">
        <v>40</v>
      </c>
      <c r="O179" s="55"/>
      <c r="P179" s="169">
        <f t="shared" si="21"/>
        <v>0</v>
      </c>
      <c r="Q179" s="169">
        <v>2.0650000000000002E-2</v>
      </c>
      <c r="R179" s="169">
        <f t="shared" si="22"/>
        <v>4.1300000000000003E-2</v>
      </c>
      <c r="S179" s="169">
        <v>0</v>
      </c>
      <c r="T179" s="170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211</v>
      </c>
      <c r="AT179" s="171" t="s">
        <v>150</v>
      </c>
      <c r="AU179" s="171" t="s">
        <v>84</v>
      </c>
      <c r="AY179" s="14" t="s">
        <v>148</v>
      </c>
      <c r="BE179" s="172">
        <f t="shared" si="24"/>
        <v>0</v>
      </c>
      <c r="BF179" s="172">
        <f t="shared" si="25"/>
        <v>0</v>
      </c>
      <c r="BG179" s="172">
        <f t="shared" si="26"/>
        <v>0</v>
      </c>
      <c r="BH179" s="172">
        <f t="shared" si="27"/>
        <v>0</v>
      </c>
      <c r="BI179" s="172">
        <f t="shared" si="28"/>
        <v>0</v>
      </c>
      <c r="BJ179" s="14" t="s">
        <v>80</v>
      </c>
      <c r="BK179" s="172">
        <f t="shared" si="29"/>
        <v>0</v>
      </c>
      <c r="BL179" s="14" t="s">
        <v>211</v>
      </c>
      <c r="BM179" s="171" t="s">
        <v>1009</v>
      </c>
    </row>
    <row r="180" spans="1:65" s="2" customFormat="1" ht="33" customHeight="1">
      <c r="A180" s="29"/>
      <c r="B180" s="158"/>
      <c r="C180" s="159" t="s">
        <v>311</v>
      </c>
      <c r="D180" s="159" t="s">
        <v>150</v>
      </c>
      <c r="E180" s="160" t="s">
        <v>1010</v>
      </c>
      <c r="F180" s="161" t="s">
        <v>1011</v>
      </c>
      <c r="G180" s="162" t="s">
        <v>428</v>
      </c>
      <c r="H180" s="163">
        <v>6</v>
      </c>
      <c r="I180" s="164"/>
      <c r="J180" s="165">
        <f t="shared" si="20"/>
        <v>0</v>
      </c>
      <c r="K180" s="166"/>
      <c r="L180" s="30"/>
      <c r="M180" s="167" t="s">
        <v>1</v>
      </c>
      <c r="N180" s="168" t="s">
        <v>40</v>
      </c>
      <c r="O180" s="55"/>
      <c r="P180" s="169">
        <f t="shared" si="21"/>
        <v>0</v>
      </c>
      <c r="Q180" s="169">
        <v>2.2700000000000001E-2</v>
      </c>
      <c r="R180" s="169">
        <f t="shared" si="22"/>
        <v>0.13620000000000002</v>
      </c>
      <c r="S180" s="169">
        <v>0</v>
      </c>
      <c r="T180" s="170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211</v>
      </c>
      <c r="AT180" s="171" t="s">
        <v>150</v>
      </c>
      <c r="AU180" s="171" t="s">
        <v>84</v>
      </c>
      <c r="AY180" s="14" t="s">
        <v>148</v>
      </c>
      <c r="BE180" s="172">
        <f t="shared" si="24"/>
        <v>0</v>
      </c>
      <c r="BF180" s="172">
        <f t="shared" si="25"/>
        <v>0</v>
      </c>
      <c r="BG180" s="172">
        <f t="shared" si="26"/>
        <v>0</v>
      </c>
      <c r="BH180" s="172">
        <f t="shared" si="27"/>
        <v>0</v>
      </c>
      <c r="BI180" s="172">
        <f t="shared" si="28"/>
        <v>0</v>
      </c>
      <c r="BJ180" s="14" t="s">
        <v>80</v>
      </c>
      <c r="BK180" s="172">
        <f t="shared" si="29"/>
        <v>0</v>
      </c>
      <c r="BL180" s="14" t="s">
        <v>211</v>
      </c>
      <c r="BM180" s="171" t="s">
        <v>1012</v>
      </c>
    </row>
    <row r="181" spans="1:65" s="2" customFormat="1" ht="33" customHeight="1">
      <c r="A181" s="29"/>
      <c r="B181" s="158"/>
      <c r="C181" s="159" t="s">
        <v>315</v>
      </c>
      <c r="D181" s="159" t="s">
        <v>150</v>
      </c>
      <c r="E181" s="160" t="s">
        <v>1013</v>
      </c>
      <c r="F181" s="161" t="s">
        <v>1014</v>
      </c>
      <c r="G181" s="162" t="s">
        <v>428</v>
      </c>
      <c r="H181" s="163">
        <v>5</v>
      </c>
      <c r="I181" s="164"/>
      <c r="J181" s="165">
        <f t="shared" si="20"/>
        <v>0</v>
      </c>
      <c r="K181" s="166"/>
      <c r="L181" s="30"/>
      <c r="M181" s="167" t="s">
        <v>1</v>
      </c>
      <c r="N181" s="168" t="s">
        <v>40</v>
      </c>
      <c r="O181" s="55"/>
      <c r="P181" s="169">
        <f t="shared" si="21"/>
        <v>0</v>
      </c>
      <c r="Q181" s="169">
        <v>2.8029999999999999E-2</v>
      </c>
      <c r="R181" s="169">
        <f t="shared" si="22"/>
        <v>0.14015</v>
      </c>
      <c r="S181" s="169">
        <v>0</v>
      </c>
      <c r="T181" s="170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211</v>
      </c>
      <c r="AT181" s="171" t="s">
        <v>150</v>
      </c>
      <c r="AU181" s="171" t="s">
        <v>84</v>
      </c>
      <c r="AY181" s="14" t="s">
        <v>148</v>
      </c>
      <c r="BE181" s="172">
        <f t="shared" si="24"/>
        <v>0</v>
      </c>
      <c r="BF181" s="172">
        <f t="shared" si="25"/>
        <v>0</v>
      </c>
      <c r="BG181" s="172">
        <f t="shared" si="26"/>
        <v>0</v>
      </c>
      <c r="BH181" s="172">
        <f t="shared" si="27"/>
        <v>0</v>
      </c>
      <c r="BI181" s="172">
        <f t="shared" si="28"/>
        <v>0</v>
      </c>
      <c r="BJ181" s="14" t="s">
        <v>80</v>
      </c>
      <c r="BK181" s="172">
        <f t="shared" si="29"/>
        <v>0</v>
      </c>
      <c r="BL181" s="14" t="s">
        <v>211</v>
      </c>
      <c r="BM181" s="171" t="s">
        <v>1015</v>
      </c>
    </row>
    <row r="182" spans="1:65" s="2" customFormat="1" ht="33" customHeight="1">
      <c r="A182" s="29"/>
      <c r="B182" s="158"/>
      <c r="C182" s="159" t="s">
        <v>319</v>
      </c>
      <c r="D182" s="159" t="s">
        <v>150</v>
      </c>
      <c r="E182" s="160" t="s">
        <v>1016</v>
      </c>
      <c r="F182" s="161" t="s">
        <v>1017</v>
      </c>
      <c r="G182" s="162" t="s">
        <v>428</v>
      </c>
      <c r="H182" s="163">
        <v>1</v>
      </c>
      <c r="I182" s="164"/>
      <c r="J182" s="165">
        <f t="shared" si="20"/>
        <v>0</v>
      </c>
      <c r="K182" s="166"/>
      <c r="L182" s="30"/>
      <c r="M182" s="167" t="s">
        <v>1</v>
      </c>
      <c r="N182" s="168" t="s">
        <v>40</v>
      </c>
      <c r="O182" s="55"/>
      <c r="P182" s="169">
        <f t="shared" si="21"/>
        <v>0</v>
      </c>
      <c r="Q182" s="169">
        <v>3.09E-2</v>
      </c>
      <c r="R182" s="169">
        <f t="shared" si="22"/>
        <v>3.09E-2</v>
      </c>
      <c r="S182" s="169">
        <v>0</v>
      </c>
      <c r="T182" s="170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211</v>
      </c>
      <c r="AT182" s="171" t="s">
        <v>150</v>
      </c>
      <c r="AU182" s="171" t="s">
        <v>84</v>
      </c>
      <c r="AY182" s="14" t="s">
        <v>148</v>
      </c>
      <c r="BE182" s="172">
        <f t="shared" si="24"/>
        <v>0</v>
      </c>
      <c r="BF182" s="172">
        <f t="shared" si="25"/>
        <v>0</v>
      </c>
      <c r="BG182" s="172">
        <f t="shared" si="26"/>
        <v>0</v>
      </c>
      <c r="BH182" s="172">
        <f t="shared" si="27"/>
        <v>0</v>
      </c>
      <c r="BI182" s="172">
        <f t="shared" si="28"/>
        <v>0</v>
      </c>
      <c r="BJ182" s="14" t="s">
        <v>80</v>
      </c>
      <c r="BK182" s="172">
        <f t="shared" si="29"/>
        <v>0</v>
      </c>
      <c r="BL182" s="14" t="s">
        <v>211</v>
      </c>
      <c r="BM182" s="171" t="s">
        <v>1018</v>
      </c>
    </row>
    <row r="183" spans="1:65" s="2" customFormat="1" ht="33" customHeight="1">
      <c r="A183" s="29"/>
      <c r="B183" s="158"/>
      <c r="C183" s="159" t="s">
        <v>323</v>
      </c>
      <c r="D183" s="159" t="s">
        <v>150</v>
      </c>
      <c r="E183" s="160" t="s">
        <v>1019</v>
      </c>
      <c r="F183" s="161" t="s">
        <v>1020</v>
      </c>
      <c r="G183" s="162" t="s">
        <v>428</v>
      </c>
      <c r="H183" s="163">
        <v>4</v>
      </c>
      <c r="I183" s="164"/>
      <c r="J183" s="165">
        <f t="shared" si="20"/>
        <v>0</v>
      </c>
      <c r="K183" s="166"/>
      <c r="L183" s="30"/>
      <c r="M183" s="167" t="s">
        <v>1</v>
      </c>
      <c r="N183" s="168" t="s">
        <v>40</v>
      </c>
      <c r="O183" s="55"/>
      <c r="P183" s="169">
        <f t="shared" si="21"/>
        <v>0</v>
      </c>
      <c r="Q183" s="169">
        <v>2.1760000000000002E-2</v>
      </c>
      <c r="R183" s="169">
        <f t="shared" si="22"/>
        <v>8.7040000000000006E-2</v>
      </c>
      <c r="S183" s="169">
        <v>0</v>
      </c>
      <c r="T183" s="170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1" t="s">
        <v>211</v>
      </c>
      <c r="AT183" s="171" t="s">
        <v>150</v>
      </c>
      <c r="AU183" s="171" t="s">
        <v>84</v>
      </c>
      <c r="AY183" s="14" t="s">
        <v>148</v>
      </c>
      <c r="BE183" s="172">
        <f t="shared" si="24"/>
        <v>0</v>
      </c>
      <c r="BF183" s="172">
        <f t="shared" si="25"/>
        <v>0</v>
      </c>
      <c r="BG183" s="172">
        <f t="shared" si="26"/>
        <v>0</v>
      </c>
      <c r="BH183" s="172">
        <f t="shared" si="27"/>
        <v>0</v>
      </c>
      <c r="BI183" s="172">
        <f t="shared" si="28"/>
        <v>0</v>
      </c>
      <c r="BJ183" s="14" t="s">
        <v>80</v>
      </c>
      <c r="BK183" s="172">
        <f t="shared" si="29"/>
        <v>0</v>
      </c>
      <c r="BL183" s="14" t="s">
        <v>211</v>
      </c>
      <c r="BM183" s="171" t="s">
        <v>1021</v>
      </c>
    </row>
    <row r="184" spans="1:65" s="2" customFormat="1" ht="33" customHeight="1">
      <c r="A184" s="29"/>
      <c r="B184" s="158"/>
      <c r="C184" s="159" t="s">
        <v>327</v>
      </c>
      <c r="D184" s="159" t="s">
        <v>150</v>
      </c>
      <c r="E184" s="160" t="s">
        <v>1022</v>
      </c>
      <c r="F184" s="161" t="s">
        <v>1023</v>
      </c>
      <c r="G184" s="162" t="s">
        <v>428</v>
      </c>
      <c r="H184" s="163">
        <v>4</v>
      </c>
      <c r="I184" s="164"/>
      <c r="J184" s="165">
        <f t="shared" si="20"/>
        <v>0</v>
      </c>
      <c r="K184" s="166"/>
      <c r="L184" s="30"/>
      <c r="M184" s="167" t="s">
        <v>1</v>
      </c>
      <c r="N184" s="168" t="s">
        <v>40</v>
      </c>
      <c r="O184" s="55"/>
      <c r="P184" s="169">
        <f t="shared" si="21"/>
        <v>0</v>
      </c>
      <c r="Q184" s="169">
        <v>3.1539999999999999E-2</v>
      </c>
      <c r="R184" s="169">
        <f t="shared" si="22"/>
        <v>0.12615999999999999</v>
      </c>
      <c r="S184" s="169">
        <v>0</v>
      </c>
      <c r="T184" s="170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211</v>
      </c>
      <c r="AT184" s="171" t="s">
        <v>150</v>
      </c>
      <c r="AU184" s="171" t="s">
        <v>84</v>
      </c>
      <c r="AY184" s="14" t="s">
        <v>148</v>
      </c>
      <c r="BE184" s="172">
        <f t="shared" si="24"/>
        <v>0</v>
      </c>
      <c r="BF184" s="172">
        <f t="shared" si="25"/>
        <v>0</v>
      </c>
      <c r="BG184" s="172">
        <f t="shared" si="26"/>
        <v>0</v>
      </c>
      <c r="BH184" s="172">
        <f t="shared" si="27"/>
        <v>0</v>
      </c>
      <c r="BI184" s="172">
        <f t="shared" si="28"/>
        <v>0</v>
      </c>
      <c r="BJ184" s="14" t="s">
        <v>80</v>
      </c>
      <c r="BK184" s="172">
        <f t="shared" si="29"/>
        <v>0</v>
      </c>
      <c r="BL184" s="14" t="s">
        <v>211</v>
      </c>
      <c r="BM184" s="171" t="s">
        <v>1024</v>
      </c>
    </row>
    <row r="185" spans="1:65" s="2" customFormat="1" ht="21.75" customHeight="1">
      <c r="A185" s="29"/>
      <c r="B185" s="158"/>
      <c r="C185" s="159" t="s">
        <v>333</v>
      </c>
      <c r="D185" s="159" t="s">
        <v>150</v>
      </c>
      <c r="E185" s="160" t="s">
        <v>1025</v>
      </c>
      <c r="F185" s="161" t="s">
        <v>1026</v>
      </c>
      <c r="G185" s="162" t="s">
        <v>181</v>
      </c>
      <c r="H185" s="163">
        <v>0.68</v>
      </c>
      <c r="I185" s="164"/>
      <c r="J185" s="165">
        <f t="shared" si="20"/>
        <v>0</v>
      </c>
      <c r="K185" s="166"/>
      <c r="L185" s="30"/>
      <c r="M185" s="167" t="s">
        <v>1</v>
      </c>
      <c r="N185" s="168" t="s">
        <v>40</v>
      </c>
      <c r="O185" s="55"/>
      <c r="P185" s="169">
        <f t="shared" si="21"/>
        <v>0</v>
      </c>
      <c r="Q185" s="169">
        <v>0</v>
      </c>
      <c r="R185" s="169">
        <f t="shared" si="22"/>
        <v>0</v>
      </c>
      <c r="S185" s="169">
        <v>0</v>
      </c>
      <c r="T185" s="170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211</v>
      </c>
      <c r="AT185" s="171" t="s">
        <v>150</v>
      </c>
      <c r="AU185" s="171" t="s">
        <v>84</v>
      </c>
      <c r="AY185" s="14" t="s">
        <v>148</v>
      </c>
      <c r="BE185" s="172">
        <f t="shared" si="24"/>
        <v>0</v>
      </c>
      <c r="BF185" s="172">
        <f t="shared" si="25"/>
        <v>0</v>
      </c>
      <c r="BG185" s="172">
        <f t="shared" si="26"/>
        <v>0</v>
      </c>
      <c r="BH185" s="172">
        <f t="shared" si="27"/>
        <v>0</v>
      </c>
      <c r="BI185" s="172">
        <f t="shared" si="28"/>
        <v>0</v>
      </c>
      <c r="BJ185" s="14" t="s">
        <v>80</v>
      </c>
      <c r="BK185" s="172">
        <f t="shared" si="29"/>
        <v>0</v>
      </c>
      <c r="BL185" s="14" t="s">
        <v>211</v>
      </c>
      <c r="BM185" s="171" t="s">
        <v>1027</v>
      </c>
    </row>
    <row r="186" spans="1:65" s="12" customFormat="1" ht="25.9" customHeight="1">
      <c r="B186" s="145"/>
      <c r="D186" s="146" t="s">
        <v>74</v>
      </c>
      <c r="E186" s="147" t="s">
        <v>1028</v>
      </c>
      <c r="F186" s="147" t="s">
        <v>1029</v>
      </c>
      <c r="I186" s="148"/>
      <c r="J186" s="149">
        <f>BK186</f>
        <v>0</v>
      </c>
      <c r="L186" s="145"/>
      <c r="M186" s="150"/>
      <c r="N186" s="151"/>
      <c r="O186" s="151"/>
      <c r="P186" s="152">
        <f>P187</f>
        <v>0</v>
      </c>
      <c r="Q186" s="151"/>
      <c r="R186" s="152">
        <f>R187</f>
        <v>0</v>
      </c>
      <c r="S186" s="151"/>
      <c r="T186" s="153">
        <f>T187</f>
        <v>0</v>
      </c>
      <c r="AR186" s="146" t="s">
        <v>90</v>
      </c>
      <c r="AT186" s="154" t="s">
        <v>74</v>
      </c>
      <c r="AU186" s="154" t="s">
        <v>75</v>
      </c>
      <c r="AY186" s="146" t="s">
        <v>148</v>
      </c>
      <c r="BK186" s="155">
        <f>BK187</f>
        <v>0</v>
      </c>
    </row>
    <row r="187" spans="1:65" s="2" customFormat="1" ht="16.5" customHeight="1">
      <c r="A187" s="29"/>
      <c r="B187" s="158"/>
      <c r="C187" s="159" t="s">
        <v>337</v>
      </c>
      <c r="D187" s="159" t="s">
        <v>150</v>
      </c>
      <c r="E187" s="160" t="s">
        <v>1030</v>
      </c>
      <c r="F187" s="161" t="s">
        <v>1031</v>
      </c>
      <c r="G187" s="162" t="s">
        <v>1032</v>
      </c>
      <c r="H187" s="163">
        <v>24</v>
      </c>
      <c r="I187" s="164"/>
      <c r="J187" s="165">
        <f>ROUND(I187*H187,2)</f>
        <v>0</v>
      </c>
      <c r="K187" s="166"/>
      <c r="L187" s="30"/>
      <c r="M187" s="185" t="s">
        <v>1</v>
      </c>
      <c r="N187" s="186" t="s">
        <v>40</v>
      </c>
      <c r="O187" s="187"/>
      <c r="P187" s="188">
        <f>O187*H187</f>
        <v>0</v>
      </c>
      <c r="Q187" s="188">
        <v>0</v>
      </c>
      <c r="R187" s="188">
        <f>Q187*H187</f>
        <v>0</v>
      </c>
      <c r="S187" s="188">
        <v>0</v>
      </c>
      <c r="T187" s="189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1033</v>
      </c>
      <c r="AT187" s="171" t="s">
        <v>150</v>
      </c>
      <c r="AU187" s="171" t="s">
        <v>80</v>
      </c>
      <c r="AY187" s="14" t="s">
        <v>148</v>
      </c>
      <c r="BE187" s="172">
        <f>IF(N187="základní",J187,0)</f>
        <v>0</v>
      </c>
      <c r="BF187" s="172">
        <f>IF(N187="snížená",J187,0)</f>
        <v>0</v>
      </c>
      <c r="BG187" s="172">
        <f>IF(N187="zákl. přenesená",J187,0)</f>
        <v>0</v>
      </c>
      <c r="BH187" s="172">
        <f>IF(N187="sníž. přenesená",J187,0)</f>
        <v>0</v>
      </c>
      <c r="BI187" s="172">
        <f>IF(N187="nulová",J187,0)</f>
        <v>0</v>
      </c>
      <c r="BJ187" s="14" t="s">
        <v>80</v>
      </c>
      <c r="BK187" s="172">
        <f>ROUND(I187*H187,2)</f>
        <v>0</v>
      </c>
      <c r="BL187" s="14" t="s">
        <v>1033</v>
      </c>
      <c r="BM187" s="171" t="s">
        <v>1034</v>
      </c>
    </row>
    <row r="188" spans="1:65" s="2" customFormat="1" ht="6.95" customHeight="1">
      <c r="A188" s="29"/>
      <c r="B188" s="44"/>
      <c r="C188" s="45"/>
      <c r="D188" s="45"/>
      <c r="E188" s="45"/>
      <c r="F188" s="45"/>
      <c r="G188" s="45"/>
      <c r="H188" s="45"/>
      <c r="I188" s="117"/>
      <c r="J188" s="45"/>
      <c r="K188" s="45"/>
      <c r="L188" s="30"/>
      <c r="M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</row>
  </sheetData>
  <autoFilter ref="C127:K187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2"/>
  <sheetViews>
    <sheetView showGridLines="0" topLeftCell="A110" workbookViewId="0">
      <selection activeCell="F121" sqref="F12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28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89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96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29" t="str">
        <f>'Rekapitulace stavby'!K6</f>
        <v>Mlynářova vila Karviná - rekonstrukce budovy</v>
      </c>
      <c r="F7" s="230"/>
      <c r="G7" s="230"/>
      <c r="H7" s="230"/>
      <c r="I7" s="90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1035</v>
      </c>
      <c r="F9" s="231"/>
      <c r="G9" s="231"/>
      <c r="H9" s="231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14. 12. 2019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9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 t="str">
        <f>'Rekapitulace stavby'!E14</f>
        <v>Vyplň údaj</v>
      </c>
      <c r="F18" s="212"/>
      <c r="G18" s="212"/>
      <c r="H18" s="212"/>
      <c r="I18" s="9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9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31</v>
      </c>
      <c r="F24" s="29"/>
      <c r="G24" s="29"/>
      <c r="H24" s="29"/>
      <c r="I24" s="9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7" t="s">
        <v>1</v>
      </c>
      <c r="F27" s="217"/>
      <c r="G27" s="217"/>
      <c r="H27" s="21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10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39</v>
      </c>
      <c r="E33" s="24" t="s">
        <v>40</v>
      </c>
      <c r="F33" s="103">
        <f>ROUND((SUM(BE118:BE121)),  2)</f>
        <v>0</v>
      </c>
      <c r="G33" s="29"/>
      <c r="H33" s="29"/>
      <c r="I33" s="104">
        <v>0.21</v>
      </c>
      <c r="J33" s="103">
        <f>ROUND(((SUM(BE118:BE121))*I33),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3">
        <f>ROUND((SUM(BF118:BF121)),  2)</f>
        <v>0</v>
      </c>
      <c r="G34" s="29"/>
      <c r="H34" s="29"/>
      <c r="I34" s="104">
        <v>0.15</v>
      </c>
      <c r="J34" s="103">
        <f>ROUND(((SUM(BF118:BF121))*I34),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3">
        <f>ROUND((SUM(BG118:BG121)),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3">
        <f>ROUND((SUM(BH118:BH121)),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3">
        <f>ROUND((SUM(BI118:BI121)),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45</v>
      </c>
      <c r="E39" s="57"/>
      <c r="F39" s="57"/>
      <c r="G39" s="107" t="s">
        <v>46</v>
      </c>
      <c r="H39" s="108" t="s">
        <v>47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114"/>
      <c r="J61" s="11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114"/>
      <c r="J76" s="11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9" t="str">
        <f>E7</f>
        <v>Mlynářova vila Karviná - rekonstrukce budovy</v>
      </c>
      <c r="F85" s="230"/>
      <c r="G85" s="230"/>
      <c r="H85" s="23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 xml:space="preserve">3 - Elektroinstalace </v>
      </c>
      <c r="F87" s="231"/>
      <c r="G87" s="231"/>
      <c r="H87" s="231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Karviná </v>
      </c>
      <c r="G89" s="29"/>
      <c r="H89" s="29"/>
      <c r="I89" s="94" t="s">
        <v>22</v>
      </c>
      <c r="J89" s="52" t="str">
        <f>IF(J12="","",J12)</f>
        <v>14. 12. 2019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24</v>
      </c>
      <c r="D91" s="29"/>
      <c r="E91" s="29"/>
      <c r="F91" s="22" t="str">
        <f>E15</f>
        <v xml:space="preserve">Slezské vzdělávací centrum s.r.o. </v>
      </c>
      <c r="G91" s="29"/>
      <c r="H91" s="29"/>
      <c r="I91" s="94" t="s">
        <v>30</v>
      </c>
      <c r="J91" s="27" t="str">
        <f>E21</f>
        <v xml:space="preserve">Ing. Bronislav Wijacki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33</v>
      </c>
      <c r="J92" s="27" t="str">
        <f>E24</f>
        <v xml:space="preserve">Ing. Bronislav Wijacki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100</v>
      </c>
      <c r="D94" s="105"/>
      <c r="E94" s="105"/>
      <c r="F94" s="105"/>
      <c r="G94" s="105"/>
      <c r="H94" s="105"/>
      <c r="I94" s="120"/>
      <c r="J94" s="121" t="s">
        <v>101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102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5" customHeight="1">
      <c r="B97" s="123"/>
      <c r="D97" s="124" t="s">
        <v>1036</v>
      </c>
      <c r="E97" s="125"/>
      <c r="F97" s="125"/>
      <c r="G97" s="125"/>
      <c r="H97" s="125"/>
      <c r="I97" s="126"/>
      <c r="J97" s="127">
        <f>J119</f>
        <v>0</v>
      </c>
      <c r="L97" s="123"/>
    </row>
    <row r="98" spans="1:31" s="10" customFormat="1" ht="19.899999999999999" customHeight="1">
      <c r="B98" s="128"/>
      <c r="D98" s="129" t="s">
        <v>1037</v>
      </c>
      <c r="E98" s="130"/>
      <c r="F98" s="130"/>
      <c r="G98" s="130"/>
      <c r="H98" s="130"/>
      <c r="I98" s="131"/>
      <c r="J98" s="132">
        <f>J120</f>
        <v>0</v>
      </c>
      <c r="L98" s="128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133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29" t="str">
        <f>E7</f>
        <v>Mlynářova vila Karviná - rekonstrukce budovy</v>
      </c>
      <c r="F108" s="230"/>
      <c r="G108" s="230"/>
      <c r="H108" s="230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97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190" t="str">
        <f>E9</f>
        <v xml:space="preserve">3 - Elektroinstalace </v>
      </c>
      <c r="F110" s="231"/>
      <c r="G110" s="231"/>
      <c r="H110" s="231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20</v>
      </c>
      <c r="D112" s="29"/>
      <c r="E112" s="29"/>
      <c r="F112" s="22" t="str">
        <f>F12</f>
        <v xml:space="preserve">Karviná </v>
      </c>
      <c r="G112" s="29"/>
      <c r="H112" s="29"/>
      <c r="I112" s="94" t="s">
        <v>22</v>
      </c>
      <c r="J112" s="52" t="str">
        <f>IF(J12="","",J12)</f>
        <v>14. 12. 2019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5.7" customHeight="1">
      <c r="A114" s="29"/>
      <c r="B114" s="30"/>
      <c r="C114" s="24" t="s">
        <v>24</v>
      </c>
      <c r="D114" s="29"/>
      <c r="E114" s="29"/>
      <c r="F114" s="22" t="str">
        <f>E15</f>
        <v xml:space="preserve">Slezské vzdělávací centrum s.r.o. </v>
      </c>
      <c r="G114" s="29"/>
      <c r="H114" s="29"/>
      <c r="I114" s="94" t="s">
        <v>30</v>
      </c>
      <c r="J114" s="27" t="str">
        <f>E21</f>
        <v xml:space="preserve">Ing. Bronislav Wijacki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5.7" customHeight="1">
      <c r="A115" s="29"/>
      <c r="B115" s="30"/>
      <c r="C115" s="24" t="s">
        <v>28</v>
      </c>
      <c r="D115" s="29"/>
      <c r="E115" s="29"/>
      <c r="F115" s="22" t="str">
        <f>IF(E18="","",E18)</f>
        <v>Vyplň údaj</v>
      </c>
      <c r="G115" s="29"/>
      <c r="H115" s="29"/>
      <c r="I115" s="94" t="s">
        <v>33</v>
      </c>
      <c r="J115" s="27" t="str">
        <f>E24</f>
        <v xml:space="preserve">Ing. Bronislav Wijacki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3"/>
      <c r="B117" s="134"/>
      <c r="C117" s="135" t="s">
        <v>134</v>
      </c>
      <c r="D117" s="136" t="s">
        <v>60</v>
      </c>
      <c r="E117" s="136" t="s">
        <v>56</v>
      </c>
      <c r="F117" s="136" t="s">
        <v>57</v>
      </c>
      <c r="G117" s="136" t="s">
        <v>135</v>
      </c>
      <c r="H117" s="136" t="s">
        <v>136</v>
      </c>
      <c r="I117" s="137" t="s">
        <v>137</v>
      </c>
      <c r="J117" s="138" t="s">
        <v>101</v>
      </c>
      <c r="K117" s="139" t="s">
        <v>138</v>
      </c>
      <c r="L117" s="140"/>
      <c r="M117" s="59" t="s">
        <v>1</v>
      </c>
      <c r="N117" s="60" t="s">
        <v>39</v>
      </c>
      <c r="O117" s="60" t="s">
        <v>139</v>
      </c>
      <c r="P117" s="60" t="s">
        <v>140</v>
      </c>
      <c r="Q117" s="60" t="s">
        <v>141</v>
      </c>
      <c r="R117" s="60" t="s">
        <v>142</v>
      </c>
      <c r="S117" s="60" t="s">
        <v>143</v>
      </c>
      <c r="T117" s="61" t="s">
        <v>144</v>
      </c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</row>
    <row r="118" spans="1:65" s="2" customFormat="1" ht="22.9" customHeight="1">
      <c r="A118" s="29"/>
      <c r="B118" s="30"/>
      <c r="C118" s="66" t="s">
        <v>145</v>
      </c>
      <c r="D118" s="29"/>
      <c r="E118" s="29"/>
      <c r="F118" s="29"/>
      <c r="G118" s="29"/>
      <c r="H118" s="29"/>
      <c r="I118" s="93"/>
      <c r="J118" s="141">
        <f>BK118</f>
        <v>0</v>
      </c>
      <c r="K118" s="29"/>
      <c r="L118" s="30"/>
      <c r="M118" s="62"/>
      <c r="N118" s="53"/>
      <c r="O118" s="63"/>
      <c r="P118" s="142">
        <f>P119</f>
        <v>0</v>
      </c>
      <c r="Q118" s="63"/>
      <c r="R118" s="142">
        <f>R119</f>
        <v>0</v>
      </c>
      <c r="S118" s="63"/>
      <c r="T118" s="143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74</v>
      </c>
      <c r="AU118" s="14" t="s">
        <v>103</v>
      </c>
      <c r="BK118" s="144">
        <f>BK119</f>
        <v>0</v>
      </c>
    </row>
    <row r="119" spans="1:65" s="12" customFormat="1" ht="25.9" customHeight="1">
      <c r="B119" s="145"/>
      <c r="D119" s="146" t="s">
        <v>74</v>
      </c>
      <c r="E119" s="147" t="s">
        <v>146</v>
      </c>
      <c r="F119" s="147" t="s">
        <v>146</v>
      </c>
      <c r="I119" s="148"/>
      <c r="J119" s="149">
        <f>BK119</f>
        <v>0</v>
      </c>
      <c r="L119" s="145"/>
      <c r="M119" s="150"/>
      <c r="N119" s="151"/>
      <c r="O119" s="151"/>
      <c r="P119" s="152">
        <f>P120</f>
        <v>0</v>
      </c>
      <c r="Q119" s="151"/>
      <c r="R119" s="152">
        <f>R120</f>
        <v>0</v>
      </c>
      <c r="S119" s="151"/>
      <c r="T119" s="153">
        <f>T120</f>
        <v>0</v>
      </c>
      <c r="AR119" s="146" t="s">
        <v>80</v>
      </c>
      <c r="AT119" s="154" t="s">
        <v>74</v>
      </c>
      <c r="AU119" s="154" t="s">
        <v>75</v>
      </c>
      <c r="AY119" s="146" t="s">
        <v>148</v>
      </c>
      <c r="BK119" s="155">
        <f>BK120</f>
        <v>0</v>
      </c>
    </row>
    <row r="120" spans="1:65" s="12" customFormat="1" ht="22.9" customHeight="1">
      <c r="B120" s="145"/>
      <c r="D120" s="146" t="s">
        <v>74</v>
      </c>
      <c r="E120" s="156" t="s">
        <v>1038</v>
      </c>
      <c r="F120" s="156" t="s">
        <v>88</v>
      </c>
      <c r="I120" s="148"/>
      <c r="J120" s="157">
        <f>BK120</f>
        <v>0</v>
      </c>
      <c r="L120" s="145"/>
      <c r="M120" s="150"/>
      <c r="N120" s="151"/>
      <c r="O120" s="151"/>
      <c r="P120" s="152">
        <f>P121</f>
        <v>0</v>
      </c>
      <c r="Q120" s="151"/>
      <c r="R120" s="152">
        <f>R121</f>
        <v>0</v>
      </c>
      <c r="S120" s="151"/>
      <c r="T120" s="153">
        <f>T121</f>
        <v>0</v>
      </c>
      <c r="AR120" s="146" t="s">
        <v>80</v>
      </c>
      <c r="AT120" s="154" t="s">
        <v>74</v>
      </c>
      <c r="AU120" s="154" t="s">
        <v>80</v>
      </c>
      <c r="AY120" s="146" t="s">
        <v>148</v>
      </c>
      <c r="BK120" s="155">
        <f>BK121</f>
        <v>0</v>
      </c>
    </row>
    <row r="121" spans="1:65" s="2" customFormat="1" ht="16.5" customHeight="1">
      <c r="A121" s="29"/>
      <c r="B121" s="158"/>
      <c r="C121" s="159" t="s">
        <v>80</v>
      </c>
      <c r="D121" s="159" t="s">
        <v>150</v>
      </c>
      <c r="E121" s="160" t="s">
        <v>1039</v>
      </c>
      <c r="F121" s="161" t="s">
        <v>1040</v>
      </c>
      <c r="G121" s="162" t="s">
        <v>874</v>
      </c>
      <c r="H121" s="163">
        <v>1</v>
      </c>
      <c r="I121" s="164"/>
      <c r="J121" s="165">
        <f>ROUND(I121*H121,2)</f>
        <v>0</v>
      </c>
      <c r="K121" s="166"/>
      <c r="L121" s="30"/>
      <c r="M121" s="185" t="s">
        <v>1</v>
      </c>
      <c r="N121" s="186" t="s">
        <v>40</v>
      </c>
      <c r="O121" s="187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9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90</v>
      </c>
      <c r="AT121" s="171" t="s">
        <v>150</v>
      </c>
      <c r="AU121" s="171" t="s">
        <v>84</v>
      </c>
      <c r="AY121" s="14" t="s">
        <v>148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80</v>
      </c>
      <c r="BK121" s="172">
        <f>ROUND(I121*H121,2)</f>
        <v>0</v>
      </c>
      <c r="BL121" s="14" t="s">
        <v>90</v>
      </c>
      <c r="BM121" s="171" t="s">
        <v>1041</v>
      </c>
    </row>
    <row r="122" spans="1:65" s="2" customFormat="1" ht="6.95" customHeight="1">
      <c r="A122" s="29"/>
      <c r="B122" s="44"/>
      <c r="C122" s="45"/>
      <c r="D122" s="45"/>
      <c r="E122" s="45"/>
      <c r="F122" s="45"/>
      <c r="G122" s="45"/>
      <c r="H122" s="45"/>
      <c r="I122" s="117"/>
      <c r="J122" s="45"/>
      <c r="K122" s="45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topLeftCell="A5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28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92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96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29" t="str">
        <f>'Rekapitulace stavby'!K6</f>
        <v>Mlynářova vila Karviná - rekonstrukce budovy</v>
      </c>
      <c r="F7" s="230"/>
      <c r="G7" s="230"/>
      <c r="H7" s="230"/>
      <c r="I7" s="90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1042</v>
      </c>
      <c r="F9" s="231"/>
      <c r="G9" s="231"/>
      <c r="H9" s="231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14. 12. 2019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9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 t="str">
        <f>'Rekapitulace stavby'!E14</f>
        <v>Vyplň údaj</v>
      </c>
      <c r="F18" s="212"/>
      <c r="G18" s="212"/>
      <c r="H18" s="212"/>
      <c r="I18" s="9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9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31</v>
      </c>
      <c r="F24" s="29"/>
      <c r="G24" s="29"/>
      <c r="H24" s="29"/>
      <c r="I24" s="9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7" t="s">
        <v>1</v>
      </c>
      <c r="F27" s="217"/>
      <c r="G27" s="217"/>
      <c r="H27" s="21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10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39</v>
      </c>
      <c r="E33" s="24" t="s">
        <v>40</v>
      </c>
      <c r="F33" s="103">
        <f>ROUND((SUM(BE118:BE122)),  2)</f>
        <v>0</v>
      </c>
      <c r="G33" s="29"/>
      <c r="H33" s="29"/>
      <c r="I33" s="104">
        <v>0.21</v>
      </c>
      <c r="J33" s="103">
        <f>ROUND(((SUM(BE118:BE122))*I33),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3">
        <f>ROUND((SUM(BF118:BF122)),  2)</f>
        <v>0</v>
      </c>
      <c r="G34" s="29"/>
      <c r="H34" s="29"/>
      <c r="I34" s="104">
        <v>0.15</v>
      </c>
      <c r="J34" s="103">
        <f>ROUND(((SUM(BF118:BF122))*I34),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3">
        <f>ROUND((SUM(BG118:BG122)),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3">
        <f>ROUND((SUM(BH118:BH122)),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3">
        <f>ROUND((SUM(BI118:BI122)),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45</v>
      </c>
      <c r="E39" s="57"/>
      <c r="F39" s="57"/>
      <c r="G39" s="107" t="s">
        <v>46</v>
      </c>
      <c r="H39" s="108" t="s">
        <v>47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114"/>
      <c r="J61" s="11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114"/>
      <c r="J76" s="11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9" t="str">
        <f>E7</f>
        <v>Mlynářova vila Karviná - rekonstrukce budovy</v>
      </c>
      <c r="F85" s="230"/>
      <c r="G85" s="230"/>
      <c r="H85" s="23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 xml:space="preserve">4 - Přípojky </v>
      </c>
      <c r="F87" s="231"/>
      <c r="G87" s="231"/>
      <c r="H87" s="231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Karviná </v>
      </c>
      <c r="G89" s="29"/>
      <c r="H89" s="29"/>
      <c r="I89" s="94" t="s">
        <v>22</v>
      </c>
      <c r="J89" s="52" t="str">
        <f>IF(J12="","",J12)</f>
        <v>14. 12. 2019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24</v>
      </c>
      <c r="D91" s="29"/>
      <c r="E91" s="29"/>
      <c r="F91" s="22" t="str">
        <f>E15</f>
        <v xml:space="preserve">Slezské vzdělávací centrum s.r.o. </v>
      </c>
      <c r="G91" s="29"/>
      <c r="H91" s="29"/>
      <c r="I91" s="94" t="s">
        <v>30</v>
      </c>
      <c r="J91" s="27" t="str">
        <f>E21</f>
        <v xml:space="preserve">Ing. Bronislav Wijacki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33</v>
      </c>
      <c r="J92" s="27" t="str">
        <f>E24</f>
        <v xml:space="preserve">Ing. Bronislav Wijacki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100</v>
      </c>
      <c r="D94" s="105"/>
      <c r="E94" s="105"/>
      <c r="F94" s="105"/>
      <c r="G94" s="105"/>
      <c r="H94" s="105"/>
      <c r="I94" s="120"/>
      <c r="J94" s="121" t="s">
        <v>101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102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5" customHeight="1">
      <c r="B97" s="123"/>
      <c r="D97" s="124" t="s">
        <v>104</v>
      </c>
      <c r="E97" s="125"/>
      <c r="F97" s="125"/>
      <c r="G97" s="125"/>
      <c r="H97" s="125"/>
      <c r="I97" s="126"/>
      <c r="J97" s="127">
        <f>J119</f>
        <v>0</v>
      </c>
      <c r="L97" s="123"/>
    </row>
    <row r="98" spans="1:31" s="10" customFormat="1" ht="19.899999999999999" customHeight="1">
      <c r="B98" s="128"/>
      <c r="D98" s="129" t="s">
        <v>1043</v>
      </c>
      <c r="E98" s="130"/>
      <c r="F98" s="130"/>
      <c r="G98" s="130"/>
      <c r="H98" s="130"/>
      <c r="I98" s="131"/>
      <c r="J98" s="132">
        <f>J120</f>
        <v>0</v>
      </c>
      <c r="L98" s="128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133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29" t="str">
        <f>E7</f>
        <v>Mlynářova vila Karviná - rekonstrukce budovy</v>
      </c>
      <c r="F108" s="230"/>
      <c r="G108" s="230"/>
      <c r="H108" s="230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97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190" t="str">
        <f>E9</f>
        <v xml:space="preserve">4 - Přípojky </v>
      </c>
      <c r="F110" s="231"/>
      <c r="G110" s="231"/>
      <c r="H110" s="231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20</v>
      </c>
      <c r="D112" s="29"/>
      <c r="E112" s="29"/>
      <c r="F112" s="22" t="str">
        <f>F12</f>
        <v xml:space="preserve">Karviná </v>
      </c>
      <c r="G112" s="29"/>
      <c r="H112" s="29"/>
      <c r="I112" s="94" t="s">
        <v>22</v>
      </c>
      <c r="J112" s="52" t="str">
        <f>IF(J12="","",J12)</f>
        <v>14. 12. 2019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5.7" customHeight="1">
      <c r="A114" s="29"/>
      <c r="B114" s="30"/>
      <c r="C114" s="24" t="s">
        <v>24</v>
      </c>
      <c r="D114" s="29"/>
      <c r="E114" s="29"/>
      <c r="F114" s="22" t="str">
        <f>E15</f>
        <v xml:space="preserve">Slezské vzdělávací centrum s.r.o. </v>
      </c>
      <c r="G114" s="29"/>
      <c r="H114" s="29"/>
      <c r="I114" s="94" t="s">
        <v>30</v>
      </c>
      <c r="J114" s="27" t="str">
        <f>E21</f>
        <v xml:space="preserve">Ing. Bronislav Wijacki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5.7" customHeight="1">
      <c r="A115" s="29"/>
      <c r="B115" s="30"/>
      <c r="C115" s="24" t="s">
        <v>28</v>
      </c>
      <c r="D115" s="29"/>
      <c r="E115" s="29"/>
      <c r="F115" s="22" t="str">
        <f>IF(E18="","",E18)</f>
        <v>Vyplň údaj</v>
      </c>
      <c r="G115" s="29"/>
      <c r="H115" s="29"/>
      <c r="I115" s="94" t="s">
        <v>33</v>
      </c>
      <c r="J115" s="27" t="str">
        <f>E24</f>
        <v xml:space="preserve">Ing. Bronislav Wijacki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3"/>
      <c r="B117" s="134"/>
      <c r="C117" s="135" t="s">
        <v>134</v>
      </c>
      <c r="D117" s="136" t="s">
        <v>60</v>
      </c>
      <c r="E117" s="136" t="s">
        <v>56</v>
      </c>
      <c r="F117" s="136" t="s">
        <v>57</v>
      </c>
      <c r="G117" s="136" t="s">
        <v>135</v>
      </c>
      <c r="H117" s="136" t="s">
        <v>136</v>
      </c>
      <c r="I117" s="137" t="s">
        <v>137</v>
      </c>
      <c r="J117" s="138" t="s">
        <v>101</v>
      </c>
      <c r="K117" s="139" t="s">
        <v>138</v>
      </c>
      <c r="L117" s="140"/>
      <c r="M117" s="59" t="s">
        <v>1</v>
      </c>
      <c r="N117" s="60" t="s">
        <v>39</v>
      </c>
      <c r="O117" s="60" t="s">
        <v>139</v>
      </c>
      <c r="P117" s="60" t="s">
        <v>140</v>
      </c>
      <c r="Q117" s="60" t="s">
        <v>141</v>
      </c>
      <c r="R117" s="60" t="s">
        <v>142</v>
      </c>
      <c r="S117" s="60" t="s">
        <v>143</v>
      </c>
      <c r="T117" s="61" t="s">
        <v>144</v>
      </c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</row>
    <row r="118" spans="1:65" s="2" customFormat="1" ht="22.9" customHeight="1">
      <c r="A118" s="29"/>
      <c r="B118" s="30"/>
      <c r="C118" s="66" t="s">
        <v>145</v>
      </c>
      <c r="D118" s="29"/>
      <c r="E118" s="29"/>
      <c r="F118" s="29"/>
      <c r="G118" s="29"/>
      <c r="H118" s="29"/>
      <c r="I118" s="93"/>
      <c r="J118" s="141">
        <f>BK118</f>
        <v>0</v>
      </c>
      <c r="K118" s="29"/>
      <c r="L118" s="30"/>
      <c r="M118" s="62"/>
      <c r="N118" s="53"/>
      <c r="O118" s="63"/>
      <c r="P118" s="142">
        <f>P119</f>
        <v>0</v>
      </c>
      <c r="Q118" s="63"/>
      <c r="R118" s="142">
        <f>R119</f>
        <v>28.049372000000002</v>
      </c>
      <c r="S118" s="63"/>
      <c r="T118" s="143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74</v>
      </c>
      <c r="AU118" s="14" t="s">
        <v>103</v>
      </c>
      <c r="BK118" s="144">
        <f>BK119</f>
        <v>0</v>
      </c>
    </row>
    <row r="119" spans="1:65" s="12" customFormat="1" ht="25.9" customHeight="1">
      <c r="B119" s="145"/>
      <c r="D119" s="146" t="s">
        <v>74</v>
      </c>
      <c r="E119" s="147" t="s">
        <v>146</v>
      </c>
      <c r="F119" s="147" t="s">
        <v>147</v>
      </c>
      <c r="I119" s="148"/>
      <c r="J119" s="149">
        <f>BK119</f>
        <v>0</v>
      </c>
      <c r="L119" s="145"/>
      <c r="M119" s="150"/>
      <c r="N119" s="151"/>
      <c r="O119" s="151"/>
      <c r="P119" s="152">
        <f>P120</f>
        <v>0</v>
      </c>
      <c r="Q119" s="151"/>
      <c r="R119" s="152">
        <f>R120</f>
        <v>28.049372000000002</v>
      </c>
      <c r="S119" s="151"/>
      <c r="T119" s="153">
        <f>T120</f>
        <v>0</v>
      </c>
      <c r="AR119" s="146" t="s">
        <v>80</v>
      </c>
      <c r="AT119" s="154" t="s">
        <v>74</v>
      </c>
      <c r="AU119" s="154" t="s">
        <v>75</v>
      </c>
      <c r="AY119" s="146" t="s">
        <v>148</v>
      </c>
      <c r="BK119" s="155">
        <f>BK120</f>
        <v>0</v>
      </c>
    </row>
    <row r="120" spans="1:65" s="12" customFormat="1" ht="22.9" customHeight="1">
      <c r="B120" s="145"/>
      <c r="D120" s="146" t="s">
        <v>74</v>
      </c>
      <c r="E120" s="156" t="s">
        <v>178</v>
      </c>
      <c r="F120" s="156" t="s">
        <v>1044</v>
      </c>
      <c r="I120" s="148"/>
      <c r="J120" s="157">
        <f>BK120</f>
        <v>0</v>
      </c>
      <c r="L120" s="145"/>
      <c r="M120" s="150"/>
      <c r="N120" s="151"/>
      <c r="O120" s="151"/>
      <c r="P120" s="152">
        <f>SUM(P121:P122)</f>
        <v>0</v>
      </c>
      <c r="Q120" s="151"/>
      <c r="R120" s="152">
        <f>SUM(R121:R122)</f>
        <v>28.049372000000002</v>
      </c>
      <c r="S120" s="151"/>
      <c r="T120" s="153">
        <f>SUM(T121:T122)</f>
        <v>0</v>
      </c>
      <c r="AR120" s="146" t="s">
        <v>80</v>
      </c>
      <c r="AT120" s="154" t="s">
        <v>74</v>
      </c>
      <c r="AU120" s="154" t="s">
        <v>80</v>
      </c>
      <c r="AY120" s="146" t="s">
        <v>148</v>
      </c>
      <c r="BK120" s="155">
        <f>SUM(BK121:BK122)</f>
        <v>0</v>
      </c>
    </row>
    <row r="121" spans="1:65" s="2" customFormat="1" ht="16.5" customHeight="1">
      <c r="A121" s="29"/>
      <c r="B121" s="158"/>
      <c r="C121" s="159" t="s">
        <v>80</v>
      </c>
      <c r="D121" s="159" t="s">
        <v>431</v>
      </c>
      <c r="E121" s="160" t="s">
        <v>1045</v>
      </c>
      <c r="F121" s="161" t="s">
        <v>1046</v>
      </c>
      <c r="G121" s="162" t="s">
        <v>157</v>
      </c>
      <c r="H121" s="163">
        <v>9.1999999999999993</v>
      </c>
      <c r="I121" s="164"/>
      <c r="J121" s="165">
        <f>ROUND(I121*H121,2)</f>
        <v>0</v>
      </c>
      <c r="K121" s="166"/>
      <c r="L121" s="30"/>
      <c r="M121" s="167" t="s">
        <v>1</v>
      </c>
      <c r="N121" s="168" t="s">
        <v>40</v>
      </c>
      <c r="O121" s="55"/>
      <c r="P121" s="169">
        <f>O121*H121</f>
        <v>0</v>
      </c>
      <c r="Q121" s="169">
        <v>0.68081000000000003</v>
      </c>
      <c r="R121" s="169">
        <f>Q121*H121</f>
        <v>6.263452</v>
      </c>
      <c r="S121" s="169">
        <v>0</v>
      </c>
      <c r="T121" s="17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90</v>
      </c>
      <c r="AT121" s="171" t="s">
        <v>150</v>
      </c>
      <c r="AU121" s="171" t="s">
        <v>84</v>
      </c>
      <c r="AY121" s="14" t="s">
        <v>148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80</v>
      </c>
      <c r="BK121" s="172">
        <f>ROUND(I121*H121,2)</f>
        <v>0</v>
      </c>
      <c r="BL121" s="14" t="s">
        <v>90</v>
      </c>
      <c r="BM121" s="171" t="s">
        <v>1047</v>
      </c>
    </row>
    <row r="122" spans="1:65" s="2" customFormat="1" ht="16.5" customHeight="1">
      <c r="A122" s="29"/>
      <c r="B122" s="158"/>
      <c r="C122" s="159" t="s">
        <v>84</v>
      </c>
      <c r="D122" s="159" t="s">
        <v>431</v>
      </c>
      <c r="E122" s="160" t="s">
        <v>1048</v>
      </c>
      <c r="F122" s="161" t="s">
        <v>1049</v>
      </c>
      <c r="G122" s="162" t="s">
        <v>157</v>
      </c>
      <c r="H122" s="163">
        <v>32</v>
      </c>
      <c r="I122" s="164"/>
      <c r="J122" s="165">
        <f>ROUND(I122*H122,2)</f>
        <v>0</v>
      </c>
      <c r="K122" s="166"/>
      <c r="L122" s="30"/>
      <c r="M122" s="185" t="s">
        <v>1</v>
      </c>
      <c r="N122" s="186" t="s">
        <v>40</v>
      </c>
      <c r="O122" s="187"/>
      <c r="P122" s="188">
        <f>O122*H122</f>
        <v>0</v>
      </c>
      <c r="Q122" s="188">
        <v>0.68081000000000003</v>
      </c>
      <c r="R122" s="188">
        <f>Q122*H122</f>
        <v>21.785920000000001</v>
      </c>
      <c r="S122" s="188">
        <v>0</v>
      </c>
      <c r="T122" s="189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90</v>
      </c>
      <c r="AT122" s="171" t="s">
        <v>150</v>
      </c>
      <c r="AU122" s="171" t="s">
        <v>84</v>
      </c>
      <c r="AY122" s="14" t="s">
        <v>148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80</v>
      </c>
      <c r="BK122" s="172">
        <f>ROUND(I122*H122,2)</f>
        <v>0</v>
      </c>
      <c r="BL122" s="14" t="s">
        <v>90</v>
      </c>
      <c r="BM122" s="171" t="s">
        <v>1050</v>
      </c>
    </row>
    <row r="123" spans="1:65" s="2" customFormat="1" ht="6.95" customHeight="1">
      <c r="A123" s="29"/>
      <c r="B123" s="44"/>
      <c r="C123" s="45"/>
      <c r="D123" s="45"/>
      <c r="E123" s="45"/>
      <c r="F123" s="45"/>
      <c r="G123" s="45"/>
      <c r="H123" s="45"/>
      <c r="I123" s="117"/>
      <c r="J123" s="45"/>
      <c r="K123" s="45"/>
      <c r="L123" s="30"/>
      <c r="M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</sheetData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28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95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84</v>
      </c>
    </row>
    <row r="4" spans="1:46" s="1" customFormat="1" ht="24.95" customHeight="1">
      <c r="B4" s="17"/>
      <c r="D4" s="18" t="s">
        <v>96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16.5" customHeight="1">
      <c r="B7" s="17"/>
      <c r="E7" s="229" t="str">
        <f>'Rekapitulace stavby'!K6</f>
        <v>Mlynářova vila Karviná - rekonstrukce budovy</v>
      </c>
      <c r="F7" s="230"/>
      <c r="G7" s="230"/>
      <c r="H7" s="230"/>
      <c r="I7" s="90"/>
      <c r="L7" s="17"/>
    </row>
    <row r="8" spans="1:46" s="2" customFormat="1" ht="12" customHeight="1">
      <c r="A8" s="29"/>
      <c r="B8" s="30"/>
      <c r="C8" s="29"/>
      <c r="D8" s="24" t="s">
        <v>97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1051</v>
      </c>
      <c r="F9" s="231"/>
      <c r="G9" s="231"/>
      <c r="H9" s="231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14. 12. 2019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9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2" t="str">
        <f>'Rekapitulace stavby'!E14</f>
        <v>Vyplň údaj</v>
      </c>
      <c r="F18" s="212"/>
      <c r="G18" s="212"/>
      <c r="H18" s="212"/>
      <c r="I18" s="9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9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33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31</v>
      </c>
      <c r="F24" s="29"/>
      <c r="G24" s="29"/>
      <c r="H24" s="29"/>
      <c r="I24" s="9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7" t="s">
        <v>1</v>
      </c>
      <c r="F27" s="217"/>
      <c r="G27" s="217"/>
      <c r="H27" s="21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35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101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39</v>
      </c>
      <c r="E33" s="24" t="s">
        <v>40</v>
      </c>
      <c r="F33" s="103">
        <f>ROUND((SUM(BE117:BE131)),  2)</f>
        <v>0</v>
      </c>
      <c r="G33" s="29"/>
      <c r="H33" s="29"/>
      <c r="I33" s="104">
        <v>0.21</v>
      </c>
      <c r="J33" s="103">
        <f>ROUND(((SUM(BE117:BE131))*I33),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41</v>
      </c>
      <c r="F34" s="103">
        <f>ROUND((SUM(BF117:BF131)),  2)</f>
        <v>0</v>
      </c>
      <c r="G34" s="29"/>
      <c r="H34" s="29"/>
      <c r="I34" s="104">
        <v>0.15</v>
      </c>
      <c r="J34" s="103">
        <f>ROUND(((SUM(BF117:BF131))*I34),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3">
        <f>ROUND((SUM(BG117:BG131)),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3">
        <f>ROUND((SUM(BH117:BH131)),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44</v>
      </c>
      <c r="F37" s="103">
        <f>ROUND((SUM(BI117:BI131)),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45</v>
      </c>
      <c r="E39" s="57"/>
      <c r="F39" s="57"/>
      <c r="G39" s="107" t="s">
        <v>46</v>
      </c>
      <c r="H39" s="108" t="s">
        <v>47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48</v>
      </c>
      <c r="E50" s="41"/>
      <c r="F50" s="41"/>
      <c r="G50" s="40" t="s">
        <v>49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114"/>
      <c r="J61" s="11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114"/>
      <c r="J76" s="11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9" t="str">
        <f>E7</f>
        <v>Mlynářova vila Karviná - rekonstrukce budovy</v>
      </c>
      <c r="F85" s="230"/>
      <c r="G85" s="230"/>
      <c r="H85" s="23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 xml:space="preserve">5 - Terénní a sadové úpravy </v>
      </c>
      <c r="F87" s="231"/>
      <c r="G87" s="231"/>
      <c r="H87" s="231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Karviná </v>
      </c>
      <c r="G89" s="29"/>
      <c r="H89" s="29"/>
      <c r="I89" s="94" t="s">
        <v>22</v>
      </c>
      <c r="J89" s="52" t="str">
        <f>IF(J12="","",J12)</f>
        <v>14. 12. 2019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24</v>
      </c>
      <c r="D91" s="29"/>
      <c r="E91" s="29"/>
      <c r="F91" s="22" t="str">
        <f>E15</f>
        <v xml:space="preserve">Slezské vzdělávací centrum s.r.o. </v>
      </c>
      <c r="G91" s="29"/>
      <c r="H91" s="29"/>
      <c r="I91" s="94" t="s">
        <v>30</v>
      </c>
      <c r="J91" s="27" t="str">
        <f>E21</f>
        <v xml:space="preserve">Ing. Bronislav Wijacki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33</v>
      </c>
      <c r="J92" s="27" t="str">
        <f>E24</f>
        <v xml:space="preserve">Ing. Bronislav Wijacki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100</v>
      </c>
      <c r="D94" s="105"/>
      <c r="E94" s="105"/>
      <c r="F94" s="105"/>
      <c r="G94" s="105"/>
      <c r="H94" s="105"/>
      <c r="I94" s="120"/>
      <c r="J94" s="121" t="s">
        <v>101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102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5" customHeight="1">
      <c r="B97" s="123"/>
      <c r="D97" s="124" t="s">
        <v>1052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133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29" t="str">
        <f>E7</f>
        <v>Mlynářova vila Karviná - rekonstrukce budovy</v>
      </c>
      <c r="F107" s="230"/>
      <c r="G107" s="230"/>
      <c r="H107" s="230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97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190" t="str">
        <f>E9</f>
        <v xml:space="preserve">5 - Terénní a sadové úpravy </v>
      </c>
      <c r="F109" s="231"/>
      <c r="G109" s="231"/>
      <c r="H109" s="231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20</v>
      </c>
      <c r="D111" s="29"/>
      <c r="E111" s="29"/>
      <c r="F111" s="22" t="str">
        <f>F12</f>
        <v xml:space="preserve">Karviná </v>
      </c>
      <c r="G111" s="29"/>
      <c r="H111" s="29"/>
      <c r="I111" s="94" t="s">
        <v>22</v>
      </c>
      <c r="J111" s="52" t="str">
        <f>IF(J12="","",J12)</f>
        <v>14. 12. 2019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5.7" customHeight="1">
      <c r="A113" s="29"/>
      <c r="B113" s="30"/>
      <c r="C113" s="24" t="s">
        <v>24</v>
      </c>
      <c r="D113" s="29"/>
      <c r="E113" s="29"/>
      <c r="F113" s="22" t="str">
        <f>E15</f>
        <v xml:space="preserve">Slezské vzdělávací centrum s.r.o. </v>
      </c>
      <c r="G113" s="29"/>
      <c r="H113" s="29"/>
      <c r="I113" s="94" t="s">
        <v>30</v>
      </c>
      <c r="J113" s="27" t="str">
        <f>E21</f>
        <v xml:space="preserve">Ing. Bronislav Wijacki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5.7" customHeight="1">
      <c r="A114" s="29"/>
      <c r="B114" s="30"/>
      <c r="C114" s="24" t="s">
        <v>28</v>
      </c>
      <c r="D114" s="29"/>
      <c r="E114" s="29"/>
      <c r="F114" s="22" t="str">
        <f>IF(E18="","",E18)</f>
        <v>Vyplň údaj</v>
      </c>
      <c r="G114" s="29"/>
      <c r="H114" s="29"/>
      <c r="I114" s="94" t="s">
        <v>33</v>
      </c>
      <c r="J114" s="27" t="str">
        <f>E24</f>
        <v xml:space="preserve">Ing. Bronislav Wijacki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134</v>
      </c>
      <c r="D116" s="136" t="s">
        <v>60</v>
      </c>
      <c r="E116" s="136" t="s">
        <v>56</v>
      </c>
      <c r="F116" s="136" t="s">
        <v>57</v>
      </c>
      <c r="G116" s="136" t="s">
        <v>135</v>
      </c>
      <c r="H116" s="136" t="s">
        <v>136</v>
      </c>
      <c r="I116" s="137" t="s">
        <v>137</v>
      </c>
      <c r="J116" s="138" t="s">
        <v>101</v>
      </c>
      <c r="K116" s="139" t="s">
        <v>138</v>
      </c>
      <c r="L116" s="140"/>
      <c r="M116" s="59" t="s">
        <v>1</v>
      </c>
      <c r="N116" s="60" t="s">
        <v>39</v>
      </c>
      <c r="O116" s="60" t="s">
        <v>139</v>
      </c>
      <c r="P116" s="60" t="s">
        <v>140</v>
      </c>
      <c r="Q116" s="60" t="s">
        <v>141</v>
      </c>
      <c r="R116" s="60" t="s">
        <v>142</v>
      </c>
      <c r="S116" s="60" t="s">
        <v>143</v>
      </c>
      <c r="T116" s="61" t="s">
        <v>144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145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74</v>
      </c>
      <c r="AU117" s="14" t="s">
        <v>103</v>
      </c>
      <c r="BK117" s="144">
        <f>BK118</f>
        <v>0</v>
      </c>
    </row>
    <row r="118" spans="1:65" s="12" customFormat="1" ht="25.9" customHeight="1">
      <c r="B118" s="145"/>
      <c r="D118" s="146" t="s">
        <v>74</v>
      </c>
      <c r="E118" s="147" t="s">
        <v>80</v>
      </c>
      <c r="F118" s="147" t="s">
        <v>94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SUM(P119:P131)</f>
        <v>0</v>
      </c>
      <c r="Q118" s="151"/>
      <c r="R118" s="152">
        <f>SUM(R119:R131)</f>
        <v>0</v>
      </c>
      <c r="S118" s="151"/>
      <c r="T118" s="153">
        <f>SUM(T119:T131)</f>
        <v>0</v>
      </c>
      <c r="AR118" s="146" t="s">
        <v>80</v>
      </c>
      <c r="AT118" s="154" t="s">
        <v>74</v>
      </c>
      <c r="AU118" s="154" t="s">
        <v>75</v>
      </c>
      <c r="AY118" s="146" t="s">
        <v>148</v>
      </c>
      <c r="BK118" s="155">
        <f>SUM(BK119:BK131)</f>
        <v>0</v>
      </c>
    </row>
    <row r="119" spans="1:65" s="2" customFormat="1" ht="16.5" customHeight="1">
      <c r="A119" s="29"/>
      <c r="B119" s="158"/>
      <c r="C119" s="159" t="s">
        <v>80</v>
      </c>
      <c r="D119" s="159" t="s">
        <v>150</v>
      </c>
      <c r="E119" s="160" t="s">
        <v>1053</v>
      </c>
      <c r="F119" s="161" t="s">
        <v>1054</v>
      </c>
      <c r="G119" s="162" t="s">
        <v>157</v>
      </c>
      <c r="H119" s="163">
        <v>13</v>
      </c>
      <c r="I119" s="164"/>
      <c r="J119" s="165">
        <f t="shared" ref="J119:J131" si="0">ROUND(I119*H119,2)</f>
        <v>0</v>
      </c>
      <c r="K119" s="166"/>
      <c r="L119" s="30"/>
      <c r="M119" s="167" t="s">
        <v>1</v>
      </c>
      <c r="N119" s="168" t="s">
        <v>40</v>
      </c>
      <c r="O119" s="55"/>
      <c r="P119" s="169">
        <f t="shared" ref="P119:P131" si="1">O119*H119</f>
        <v>0</v>
      </c>
      <c r="Q119" s="169">
        <v>0</v>
      </c>
      <c r="R119" s="169">
        <f t="shared" ref="R119:R131" si="2">Q119*H119</f>
        <v>0</v>
      </c>
      <c r="S119" s="169">
        <v>0</v>
      </c>
      <c r="T119" s="170">
        <f t="shared" ref="T119:T131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90</v>
      </c>
      <c r="AT119" s="171" t="s">
        <v>150</v>
      </c>
      <c r="AU119" s="171" t="s">
        <v>80</v>
      </c>
      <c r="AY119" s="14" t="s">
        <v>148</v>
      </c>
      <c r="BE119" s="172">
        <f t="shared" ref="BE119:BE131" si="4">IF(N119="základní",J119,0)</f>
        <v>0</v>
      </c>
      <c r="BF119" s="172">
        <f t="shared" ref="BF119:BF131" si="5">IF(N119="snížená",J119,0)</f>
        <v>0</v>
      </c>
      <c r="BG119" s="172">
        <f t="shared" ref="BG119:BG131" si="6">IF(N119="zákl. přenesená",J119,0)</f>
        <v>0</v>
      </c>
      <c r="BH119" s="172">
        <f t="shared" ref="BH119:BH131" si="7">IF(N119="sníž. přenesená",J119,0)</f>
        <v>0</v>
      </c>
      <c r="BI119" s="172">
        <f t="shared" ref="BI119:BI131" si="8">IF(N119="nulová",J119,0)</f>
        <v>0</v>
      </c>
      <c r="BJ119" s="14" t="s">
        <v>80</v>
      </c>
      <c r="BK119" s="172">
        <f t="shared" ref="BK119:BK131" si="9">ROUND(I119*H119,2)</f>
        <v>0</v>
      </c>
      <c r="BL119" s="14" t="s">
        <v>90</v>
      </c>
      <c r="BM119" s="171" t="s">
        <v>1055</v>
      </c>
    </row>
    <row r="120" spans="1:65" s="2" customFormat="1" ht="16.5" customHeight="1">
      <c r="A120" s="29"/>
      <c r="B120" s="158"/>
      <c r="C120" s="159" t="s">
        <v>84</v>
      </c>
      <c r="D120" s="159" t="s">
        <v>150</v>
      </c>
      <c r="E120" s="160" t="s">
        <v>1056</v>
      </c>
      <c r="F120" s="161" t="s">
        <v>1057</v>
      </c>
      <c r="G120" s="162" t="s">
        <v>1058</v>
      </c>
      <c r="H120" s="163">
        <v>7</v>
      </c>
      <c r="I120" s="164"/>
      <c r="J120" s="165">
        <f t="shared" si="0"/>
        <v>0</v>
      </c>
      <c r="K120" s="166"/>
      <c r="L120" s="30"/>
      <c r="M120" s="167" t="s">
        <v>1</v>
      </c>
      <c r="N120" s="168" t="s">
        <v>40</v>
      </c>
      <c r="O120" s="55"/>
      <c r="P120" s="169">
        <f t="shared" si="1"/>
        <v>0</v>
      </c>
      <c r="Q120" s="169">
        <v>0</v>
      </c>
      <c r="R120" s="169">
        <f t="shared" si="2"/>
        <v>0</v>
      </c>
      <c r="S120" s="169">
        <v>0</v>
      </c>
      <c r="T120" s="170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90</v>
      </c>
      <c r="AT120" s="171" t="s">
        <v>150</v>
      </c>
      <c r="AU120" s="171" t="s">
        <v>80</v>
      </c>
      <c r="AY120" s="14" t="s">
        <v>148</v>
      </c>
      <c r="BE120" s="172">
        <f t="shared" si="4"/>
        <v>0</v>
      </c>
      <c r="BF120" s="172">
        <f t="shared" si="5"/>
        <v>0</v>
      </c>
      <c r="BG120" s="172">
        <f t="shared" si="6"/>
        <v>0</v>
      </c>
      <c r="BH120" s="172">
        <f t="shared" si="7"/>
        <v>0</v>
      </c>
      <c r="BI120" s="172">
        <f t="shared" si="8"/>
        <v>0</v>
      </c>
      <c r="BJ120" s="14" t="s">
        <v>80</v>
      </c>
      <c r="BK120" s="172">
        <f t="shared" si="9"/>
        <v>0</v>
      </c>
      <c r="BL120" s="14" t="s">
        <v>90</v>
      </c>
      <c r="BM120" s="171" t="s">
        <v>1059</v>
      </c>
    </row>
    <row r="121" spans="1:65" s="2" customFormat="1" ht="16.5" customHeight="1">
      <c r="A121" s="29"/>
      <c r="B121" s="158"/>
      <c r="C121" s="159" t="s">
        <v>87</v>
      </c>
      <c r="D121" s="159" t="s">
        <v>150</v>
      </c>
      <c r="E121" s="160" t="s">
        <v>1060</v>
      </c>
      <c r="F121" s="161" t="s">
        <v>1061</v>
      </c>
      <c r="G121" s="162" t="s">
        <v>1062</v>
      </c>
      <c r="H121" s="163">
        <v>25</v>
      </c>
      <c r="I121" s="164"/>
      <c r="J121" s="165">
        <f t="shared" si="0"/>
        <v>0</v>
      </c>
      <c r="K121" s="166"/>
      <c r="L121" s="30"/>
      <c r="M121" s="167" t="s">
        <v>1</v>
      </c>
      <c r="N121" s="168" t="s">
        <v>40</v>
      </c>
      <c r="O121" s="55"/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90</v>
      </c>
      <c r="AT121" s="171" t="s">
        <v>150</v>
      </c>
      <c r="AU121" s="171" t="s">
        <v>80</v>
      </c>
      <c r="AY121" s="14" t="s">
        <v>148</v>
      </c>
      <c r="BE121" s="172">
        <f t="shared" si="4"/>
        <v>0</v>
      </c>
      <c r="BF121" s="172">
        <f t="shared" si="5"/>
        <v>0</v>
      </c>
      <c r="BG121" s="172">
        <f t="shared" si="6"/>
        <v>0</v>
      </c>
      <c r="BH121" s="172">
        <f t="shared" si="7"/>
        <v>0</v>
      </c>
      <c r="BI121" s="172">
        <f t="shared" si="8"/>
        <v>0</v>
      </c>
      <c r="BJ121" s="14" t="s">
        <v>80</v>
      </c>
      <c r="BK121" s="172">
        <f t="shared" si="9"/>
        <v>0</v>
      </c>
      <c r="BL121" s="14" t="s">
        <v>90</v>
      </c>
      <c r="BM121" s="171" t="s">
        <v>1063</v>
      </c>
    </row>
    <row r="122" spans="1:65" s="2" customFormat="1" ht="21.75" customHeight="1">
      <c r="A122" s="29"/>
      <c r="B122" s="158"/>
      <c r="C122" s="159" t="s">
        <v>90</v>
      </c>
      <c r="D122" s="159" t="s">
        <v>150</v>
      </c>
      <c r="E122" s="160" t="s">
        <v>1064</v>
      </c>
      <c r="F122" s="161" t="s">
        <v>1065</v>
      </c>
      <c r="G122" s="162" t="s">
        <v>1062</v>
      </c>
      <c r="H122" s="163">
        <v>20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40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90</v>
      </c>
      <c r="AT122" s="171" t="s">
        <v>150</v>
      </c>
      <c r="AU122" s="171" t="s">
        <v>80</v>
      </c>
      <c r="AY122" s="14" t="s">
        <v>148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80</v>
      </c>
      <c r="BK122" s="172">
        <f t="shared" si="9"/>
        <v>0</v>
      </c>
      <c r="BL122" s="14" t="s">
        <v>90</v>
      </c>
      <c r="BM122" s="171" t="s">
        <v>1066</v>
      </c>
    </row>
    <row r="123" spans="1:65" s="2" customFormat="1" ht="21.75" customHeight="1">
      <c r="A123" s="29"/>
      <c r="B123" s="158"/>
      <c r="C123" s="159" t="s">
        <v>93</v>
      </c>
      <c r="D123" s="159" t="s">
        <v>150</v>
      </c>
      <c r="E123" s="160" t="s">
        <v>1067</v>
      </c>
      <c r="F123" s="161" t="s">
        <v>1068</v>
      </c>
      <c r="G123" s="162" t="s">
        <v>153</v>
      </c>
      <c r="H123" s="163">
        <v>13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40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90</v>
      </c>
      <c r="AT123" s="171" t="s">
        <v>150</v>
      </c>
      <c r="AU123" s="171" t="s">
        <v>80</v>
      </c>
      <c r="AY123" s="14" t="s">
        <v>148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80</v>
      </c>
      <c r="BK123" s="172">
        <f t="shared" si="9"/>
        <v>0</v>
      </c>
      <c r="BL123" s="14" t="s">
        <v>90</v>
      </c>
      <c r="BM123" s="171" t="s">
        <v>1069</v>
      </c>
    </row>
    <row r="124" spans="1:65" s="2" customFormat="1" ht="16.5" customHeight="1">
      <c r="A124" s="29"/>
      <c r="B124" s="158"/>
      <c r="C124" s="159" t="s">
        <v>170</v>
      </c>
      <c r="D124" s="159" t="s">
        <v>150</v>
      </c>
      <c r="E124" s="160" t="s">
        <v>1070</v>
      </c>
      <c r="F124" s="161" t="s">
        <v>1071</v>
      </c>
      <c r="G124" s="162" t="s">
        <v>1058</v>
      </c>
      <c r="H124" s="163">
        <v>5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40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90</v>
      </c>
      <c r="AT124" s="171" t="s">
        <v>150</v>
      </c>
      <c r="AU124" s="171" t="s">
        <v>80</v>
      </c>
      <c r="AY124" s="14" t="s">
        <v>148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80</v>
      </c>
      <c r="BK124" s="172">
        <f t="shared" si="9"/>
        <v>0</v>
      </c>
      <c r="BL124" s="14" t="s">
        <v>90</v>
      </c>
      <c r="BM124" s="171" t="s">
        <v>1072</v>
      </c>
    </row>
    <row r="125" spans="1:65" s="2" customFormat="1" ht="16.5" customHeight="1">
      <c r="A125" s="29"/>
      <c r="B125" s="158"/>
      <c r="C125" s="159" t="s">
        <v>174</v>
      </c>
      <c r="D125" s="159" t="s">
        <v>150</v>
      </c>
      <c r="E125" s="160" t="s">
        <v>1073</v>
      </c>
      <c r="F125" s="161" t="s">
        <v>1074</v>
      </c>
      <c r="G125" s="162" t="s">
        <v>153</v>
      </c>
      <c r="H125" s="163">
        <v>9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40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90</v>
      </c>
      <c r="AT125" s="171" t="s">
        <v>150</v>
      </c>
      <c r="AU125" s="171" t="s">
        <v>80</v>
      </c>
      <c r="AY125" s="14" t="s">
        <v>148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80</v>
      </c>
      <c r="BK125" s="172">
        <f t="shared" si="9"/>
        <v>0</v>
      </c>
      <c r="BL125" s="14" t="s">
        <v>90</v>
      </c>
      <c r="BM125" s="171" t="s">
        <v>1075</v>
      </c>
    </row>
    <row r="126" spans="1:65" s="2" customFormat="1" ht="16.5" customHeight="1">
      <c r="A126" s="29"/>
      <c r="B126" s="158"/>
      <c r="C126" s="159" t="s">
        <v>178</v>
      </c>
      <c r="D126" s="159" t="s">
        <v>150</v>
      </c>
      <c r="E126" s="160" t="s">
        <v>1076</v>
      </c>
      <c r="F126" s="161" t="s">
        <v>1077</v>
      </c>
      <c r="G126" s="162" t="s">
        <v>1058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40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90</v>
      </c>
      <c r="AT126" s="171" t="s">
        <v>150</v>
      </c>
      <c r="AU126" s="171" t="s">
        <v>80</v>
      </c>
      <c r="AY126" s="14" t="s">
        <v>148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80</v>
      </c>
      <c r="BK126" s="172">
        <f t="shared" si="9"/>
        <v>0</v>
      </c>
      <c r="BL126" s="14" t="s">
        <v>90</v>
      </c>
      <c r="BM126" s="171" t="s">
        <v>1078</v>
      </c>
    </row>
    <row r="127" spans="1:65" s="2" customFormat="1" ht="16.5" customHeight="1">
      <c r="A127" s="29"/>
      <c r="B127" s="158"/>
      <c r="C127" s="159" t="s">
        <v>184</v>
      </c>
      <c r="D127" s="159" t="s">
        <v>150</v>
      </c>
      <c r="E127" s="160" t="s">
        <v>1079</v>
      </c>
      <c r="F127" s="161" t="s">
        <v>1080</v>
      </c>
      <c r="G127" s="162" t="s">
        <v>1062</v>
      </c>
      <c r="H127" s="163">
        <v>12.5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40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90</v>
      </c>
      <c r="AT127" s="171" t="s">
        <v>150</v>
      </c>
      <c r="AU127" s="171" t="s">
        <v>80</v>
      </c>
      <c r="AY127" s="14" t="s">
        <v>148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80</v>
      </c>
      <c r="BK127" s="172">
        <f t="shared" si="9"/>
        <v>0</v>
      </c>
      <c r="BL127" s="14" t="s">
        <v>90</v>
      </c>
      <c r="BM127" s="171" t="s">
        <v>1081</v>
      </c>
    </row>
    <row r="128" spans="1:65" s="2" customFormat="1" ht="16.5" customHeight="1">
      <c r="A128" s="29"/>
      <c r="B128" s="158"/>
      <c r="C128" s="159" t="s">
        <v>188</v>
      </c>
      <c r="D128" s="159" t="s">
        <v>150</v>
      </c>
      <c r="E128" s="160" t="s">
        <v>1082</v>
      </c>
      <c r="F128" s="161" t="s">
        <v>1083</v>
      </c>
      <c r="G128" s="162" t="s">
        <v>153</v>
      </c>
      <c r="H128" s="163">
        <v>375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40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90</v>
      </c>
      <c r="AT128" s="171" t="s">
        <v>150</v>
      </c>
      <c r="AU128" s="171" t="s">
        <v>80</v>
      </c>
      <c r="AY128" s="14" t="s">
        <v>148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80</v>
      </c>
      <c r="BK128" s="172">
        <f t="shared" si="9"/>
        <v>0</v>
      </c>
      <c r="BL128" s="14" t="s">
        <v>90</v>
      </c>
      <c r="BM128" s="171" t="s">
        <v>1084</v>
      </c>
    </row>
    <row r="129" spans="1:65" s="2" customFormat="1" ht="16.5" customHeight="1">
      <c r="A129" s="29"/>
      <c r="B129" s="158"/>
      <c r="C129" s="159" t="s">
        <v>192</v>
      </c>
      <c r="D129" s="159" t="s">
        <v>150</v>
      </c>
      <c r="E129" s="160" t="s">
        <v>1085</v>
      </c>
      <c r="F129" s="161" t="s">
        <v>1086</v>
      </c>
      <c r="G129" s="162" t="s">
        <v>153</v>
      </c>
      <c r="H129" s="163">
        <v>375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40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90</v>
      </c>
      <c r="AT129" s="171" t="s">
        <v>150</v>
      </c>
      <c r="AU129" s="171" t="s">
        <v>80</v>
      </c>
      <c r="AY129" s="14" t="s">
        <v>148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80</v>
      </c>
      <c r="BK129" s="172">
        <f t="shared" si="9"/>
        <v>0</v>
      </c>
      <c r="BL129" s="14" t="s">
        <v>90</v>
      </c>
      <c r="BM129" s="171" t="s">
        <v>1087</v>
      </c>
    </row>
    <row r="130" spans="1:65" s="2" customFormat="1" ht="16.5" customHeight="1">
      <c r="A130" s="29"/>
      <c r="B130" s="158"/>
      <c r="C130" s="159" t="s">
        <v>196</v>
      </c>
      <c r="D130" s="159" t="s">
        <v>150</v>
      </c>
      <c r="E130" s="160" t="s">
        <v>1088</v>
      </c>
      <c r="F130" s="161" t="s">
        <v>1089</v>
      </c>
      <c r="G130" s="162" t="s">
        <v>153</v>
      </c>
      <c r="H130" s="163">
        <v>375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40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90</v>
      </c>
      <c r="AT130" s="171" t="s">
        <v>150</v>
      </c>
      <c r="AU130" s="171" t="s">
        <v>80</v>
      </c>
      <c r="AY130" s="14" t="s">
        <v>148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80</v>
      </c>
      <c r="BK130" s="172">
        <f t="shared" si="9"/>
        <v>0</v>
      </c>
      <c r="BL130" s="14" t="s">
        <v>90</v>
      </c>
      <c r="BM130" s="171" t="s">
        <v>1090</v>
      </c>
    </row>
    <row r="131" spans="1:65" s="2" customFormat="1" ht="16.5" customHeight="1">
      <c r="A131" s="29"/>
      <c r="B131" s="158"/>
      <c r="C131" s="159" t="s">
        <v>200</v>
      </c>
      <c r="D131" s="159" t="s">
        <v>150</v>
      </c>
      <c r="E131" s="160" t="s">
        <v>1091</v>
      </c>
      <c r="F131" s="161" t="s">
        <v>1092</v>
      </c>
      <c r="G131" s="162" t="s">
        <v>1058</v>
      </c>
      <c r="H131" s="163">
        <v>10</v>
      </c>
      <c r="I131" s="164"/>
      <c r="J131" s="165">
        <f t="shared" si="0"/>
        <v>0</v>
      </c>
      <c r="K131" s="166"/>
      <c r="L131" s="30"/>
      <c r="M131" s="185" t="s">
        <v>1</v>
      </c>
      <c r="N131" s="186" t="s">
        <v>40</v>
      </c>
      <c r="O131" s="187"/>
      <c r="P131" s="188">
        <f t="shared" si="1"/>
        <v>0</v>
      </c>
      <c r="Q131" s="188">
        <v>0</v>
      </c>
      <c r="R131" s="188">
        <f t="shared" si="2"/>
        <v>0</v>
      </c>
      <c r="S131" s="188">
        <v>0</v>
      </c>
      <c r="T131" s="18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90</v>
      </c>
      <c r="AT131" s="171" t="s">
        <v>150</v>
      </c>
      <c r="AU131" s="171" t="s">
        <v>80</v>
      </c>
      <c r="AY131" s="14" t="s">
        <v>148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80</v>
      </c>
      <c r="BK131" s="172">
        <f t="shared" si="9"/>
        <v>0</v>
      </c>
      <c r="BL131" s="14" t="s">
        <v>90</v>
      </c>
      <c r="BM131" s="171" t="s">
        <v>1093</v>
      </c>
    </row>
    <row r="132" spans="1:65" s="2" customFormat="1" ht="6.95" customHeight="1">
      <c r="A132" s="29"/>
      <c r="B132" s="44"/>
      <c r="C132" s="45"/>
      <c r="D132" s="45"/>
      <c r="E132" s="45"/>
      <c r="F132" s="45"/>
      <c r="G132" s="45"/>
      <c r="H132" s="45"/>
      <c r="I132" s="117"/>
      <c r="J132" s="45"/>
      <c r="K132" s="45"/>
      <c r="L132" s="30"/>
      <c r="M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</sheetData>
  <autoFilter ref="C116:K13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1 - Stavební práce</vt:lpstr>
      <vt:lpstr>2 - Vytápění </vt:lpstr>
      <vt:lpstr>3 - Elektroinstalace </vt:lpstr>
      <vt:lpstr>4 - Přípojky </vt:lpstr>
      <vt:lpstr>5 - Terénní a sadové úpravy </vt:lpstr>
      <vt:lpstr>'1 - Stavební práce'!Názvy_tisku</vt:lpstr>
      <vt:lpstr>'2 - Vytápění '!Názvy_tisku</vt:lpstr>
      <vt:lpstr>'3 - Elektroinstalace '!Názvy_tisku</vt:lpstr>
      <vt:lpstr>'4 - Přípojky '!Názvy_tisku</vt:lpstr>
      <vt:lpstr>'5 - Terénní a sadové úpravy '!Názvy_tisku</vt:lpstr>
      <vt:lpstr>'Rekapitulace stavby'!Názvy_tisku</vt:lpstr>
      <vt:lpstr>'1 - Stavební práce'!Oblast_tisku</vt:lpstr>
      <vt:lpstr>'2 - Vytápění '!Oblast_tisku</vt:lpstr>
      <vt:lpstr>'3 - Elektroinstalace '!Oblast_tisku</vt:lpstr>
      <vt:lpstr>'4 - Přípojky '!Oblast_tisku</vt:lpstr>
      <vt:lpstr>'5 - Terénní a sadové úpravy 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PC-BADURA\Admin</dc:creator>
  <cp:lastModifiedBy>Josef Kudrna</cp:lastModifiedBy>
  <dcterms:created xsi:type="dcterms:W3CDTF">2020-05-12T08:00:17Z</dcterms:created>
  <dcterms:modified xsi:type="dcterms:W3CDTF">2020-10-16T11:29:08Z</dcterms:modified>
</cp:coreProperties>
</file>